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svatopluk.zobek" reservationPassword="0"/>
  <workbookPr/>
  <bookViews>
    <workbookView xWindow="240" yWindow="120" windowWidth="14940" windowHeight="9225" activeTab="0"/>
  </bookViews>
  <sheets>
    <sheet name="Rekapitulace" sheetId="1" r:id="rId1"/>
    <sheet name="SO 002" sheetId="2" r:id="rId2"/>
    <sheet name="SO 182" sheetId="3" r:id="rId3"/>
    <sheet name="SO 201" sheetId="4" r:id="rId4"/>
    <sheet name="SO 202" sheetId="5" r:id="rId5"/>
    <sheet name="SO 401" sheetId="6" r:id="rId6"/>
  </sheets>
  <definedNames/>
  <calcPr/>
  <webPublishing/>
</workbook>
</file>

<file path=xl/sharedStrings.xml><?xml version="1.0" encoding="utf-8"?>
<sst xmlns="http://schemas.openxmlformats.org/spreadsheetml/2006/main" count="4201" uniqueCount="1236">
  <si>
    <t>Firma: Firma</t>
  </si>
  <si>
    <t>Rekapitulace ceny</t>
  </si>
  <si>
    <t>Stavba: 22081 - II/611 Poděbrady, most ev.č. 611-014</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</si>
  <si>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</si>
  <si>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</si>
  <si>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</si>
  <si>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</si>
  <si>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</si>
  <si>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</si>
  <si>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</si>
  <si>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</si>
  <si>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</si>
  <si>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</si>
  <si>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</si>
  <si>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</si>
  <si>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22081</t>
  </si>
  <si>
    <t>II/611 Poděbrady, most ev.č. 611-014</t>
  </si>
  <si>
    <t>O</t>
  </si>
  <si>
    <t>Rozpočet:</t>
  </si>
  <si>
    <t>0,00</t>
  </si>
  <si>
    <t>15,00</t>
  </si>
  <si>
    <t>21,00</t>
  </si>
  <si>
    <t>3</t>
  </si>
  <si>
    <t>2</t>
  </si>
  <si>
    <t>SO 002</t>
  </si>
  <si>
    <t>Všeobecné konstrukce a práce</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</si>
  <si>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</si>
  <si>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</si>
  <si>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</si>
  <si>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</si>
  <si>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</si>
  <si>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</si>
  <si>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</si>
  <si>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</si>
  <si>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</si>
  <si>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</si>
  <si>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</si>
  <si>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</si>
  <si>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</si>
  <si>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</si>
  <si>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</si>
  <si>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</si>
  <si>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</si>
  <si>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</si>
  <si>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</si>
  <si>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</si>
  <si>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P</t>
  </si>
  <si>
    <t>02710x</t>
  </si>
  <si>
    <t/>
  </si>
  <si>
    <t>POMOC PRÁCE ZŘÍZ NEBO ZAJIŠŤ OBJÍŽĎKY A PŘÍSTUP CESTY</t>
  </si>
  <si>
    <t>HOD</t>
  </si>
  <si>
    <t>2024_OTSKP</t>
  </si>
  <si>
    <t>PP</t>
  </si>
  <si>
    <t>čištění komunikací od staveništního provozu v průběhu stavby, 
dl. cca 1 km před mostem a cca 1 km za mostem 
SE SOUHLASEM TDS A ZÁSTUPCE INVESTORA</t>
  </si>
  <si>
    <t>VV</t>
  </si>
  <si>
    <t>- trvání (odhad) - 28 týdnů, 5 dnů v týdnu, 2  hod/den: 280=280,000 [A]</t>
  </si>
  <si>
    <t>TS</t>
  </si>
  <si>
    <t>zahrnuje veškeré náklady spojené s objednatelem požadovanými zařízeními</t>
  </si>
  <si>
    <t>02730</t>
  </si>
  <si>
    <t>a</t>
  </si>
  <si>
    <t>POMOC PRÁCE ZŘÍZ NEBO ZAJIŠŤ OCHRANU INŽENÝRSKÝCH SÍTÍ</t>
  </si>
  <si>
    <t>KPL</t>
  </si>
  <si>
    <t>CETIN a.s.  - NN, optická vedení, metalická vedení, 
komplet vytyčení (vč. ověření hloubky) a případná ochrana IS dle pokynů správce IS, 
vč. případ. ověřovacích kopaných sond, 
vč. materiálu a práce, 
vč. odborného dozoru, 
vč. provizorní ochrany betonovými panely, 
pod prov. násypy - předp. dl. 50 m, š. min. 1 m, tl. min. 0,150 m, 
vč. zrušení neprovozovaného vedení na mostě</t>
  </si>
  <si>
    <t>- komplet: 1=1,000 [A]</t>
  </si>
  <si>
    <t>b</t>
  </si>
  <si>
    <t>GasNet Služby, s.r.o. - plyn středotlak podzemní, 
komplet vytyčení (vč. ověření hloubky) a případná ochrana IS dle pokynů správce IS, 
vč. případ. ověřovacích kopaných sond, 
vč. materiálu a práce, 
vč. odborného dozoru</t>
  </si>
  <si>
    <t>c</t>
  </si>
  <si>
    <t>Vak Nymburk, a.s. - kanalizace, 
komplet vytyčení (vč. ověření hloubky) a případná ochrana IS dle pokynů správce IS, 
vč. případ. ověřovacích kopaných sond, 
vč. materiálu a práce, 
vč. odborného dozoru</t>
  </si>
  <si>
    <t>d</t>
  </si>
  <si>
    <t>Vak Nymburk, a.s. - vodovod, 
komplet vytyčení (vč. ověření hloubky) a případná ochrana IS dle pokynů správce IS, 
vč. případ. ověřovacích kopaných sond, 
vč. materiálu a práce, 
vč. odborného dozoru</t>
  </si>
  <si>
    <t>e</t>
  </si>
  <si>
    <t>Technické služby města Poděbrady - VO, 
zajištění stability a ochrany ponechávaného stožáru osvětlení  
přechodu pro chodce před mostem vpravo (po směru staničení)</t>
  </si>
  <si>
    <t>7</t>
  </si>
  <si>
    <t>02780</t>
  </si>
  <si>
    <t>POMOC PRÁCE ZŘÍZ NEBO ZAJIŠŤ ZEMNÍKY A SKLÁDKY</t>
  </si>
  <si>
    <t>zajištění prostoru na mezideponii a zřízení zemníku</t>
  </si>
  <si>
    <t>zahrnuje veškeré náklady spojené s objednatelem požadovanými zařízeními (nezahrnuje poplatky za získanou nebo uloženou zeminu)</t>
  </si>
  <si>
    <t>8</t>
  </si>
  <si>
    <t>02811</t>
  </si>
  <si>
    <t>PRŮZKUMNÉ PRÁCE GEOTECHNICKÉ NA POVRCHU</t>
  </si>
  <si>
    <t>geotechnický dohled v průběhu základacích prací, přebírka základové spáry, 
přítomnost geotechnika, který dle vrtu ověří geologii v podložím případně zkoriguje 
navrženou délku mikropilot 
včetně dohledu při provádění pažení</t>
  </si>
  <si>
    <t>- komplet - (odhad trvání - 2 dny zakládání OP1+OP2, 2 dny pažení OP1+OP2): 1=1,000 [A]</t>
  </si>
  <si>
    <t>zahrnuje veškeré náklady spojené s objednatelem požadovanými pracemi</t>
  </si>
  <si>
    <t>02841</t>
  </si>
  <si>
    <t>PRŮZKUMNÉ PRÁCE ŽIVOTNÍHO PROSTŘEDÍ NA POVRCHU</t>
  </si>
  <si>
    <t>meření a kontrola hladin hluku v průběhu stavby dle vyhl. č. 272/2011 a dle PD</t>
  </si>
  <si>
    <t>- měření hluku při stavbě: 1=1,000 [A]</t>
  </si>
  <si>
    <t>kontrolní dohled pro práce v korytě toku (zásah do VKP), příp. nutný odlov ryb, apod. 
příp. dohled na dodržením podmínek zásahu do VKP</t>
  </si>
  <si>
    <t>02910</t>
  </si>
  <si>
    <t>OSTATNÍ POŽADAVKY - ZEMĚMĚŘIČSKÁ MĚŘENÍ</t>
  </si>
  <si>
    <t>vytýčení stavby vč. obvodu staveniště a záborů</t>
  </si>
  <si>
    <t>zahrnuje veškeré náklady spojené s objednatelem požadovanými pracemi,</t>
  </si>
  <si>
    <t>12</t>
  </si>
  <si>
    <t>vytyčení nově budovaných konstrukcí během stavby</t>
  </si>
  <si>
    <t>Položka zahrnuje: 
- veškeré náklady spojené s objednatelem požadovanými pracemi</t>
  </si>
  <si>
    <t>13</t>
  </si>
  <si>
    <t>zaměření skutečného stavu po provedení stavby,  
vč. geometrického oddělovacího plánu, vč. projednenání s vlastníky pozemků 
a předání na příslušný KN pro zavkladování</t>
  </si>
  <si>
    <t>Položka zahrnuje: 
- veškeré náklady spojené s objednatelem požadovanými pracemi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</si>
  <si>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14</t>
  </si>
  <si>
    <t>měření konstrukcí, vč. výšek, včetně vyhodnocení výsledků, komplet dle požadavků PD</t>
  </si>
  <si>
    <t>15</t>
  </si>
  <si>
    <t>02914</t>
  </si>
  <si>
    <t>OSTATNÍ POŽADAVKY - BOD ZÁKLADNÍ VYTYČOVACÍ SÍTĚ</t>
  </si>
  <si>
    <t>KUS</t>
  </si>
  <si>
    <t>práce související se zrušením a případnou obnovou stávajícího nivelačního bodu</t>
  </si>
  <si>
    <t>- stávající nivelační bod: 1=1,000 [A]</t>
  </si>
  <si>
    <t>Položka zahrnuje:  
-bod základní vytyčovací sítě  
Položka nezahrnuje:  
- x  
Způsob stanovení:   
- oceněno jako celková částka ze samostatného soupisu prací jako nedílné součásti projektu základní vytyčovací sítě</t>
  </si>
  <si>
    <t>16</t>
  </si>
  <si>
    <t>02920</t>
  </si>
  <si>
    <t>OSTATNÍ POŽADAVKY - OCHRANA ŽIVOTNÍHO PROSTŘEDÍ</t>
  </si>
  <si>
    <t>kontrolní dohled při kácení dřevin,  
ořezu stromů a odstranění náletových dřevin pro dodržení souladu s požadavky OŽP MěÚ Poděbrady, 
vč. zajištění ochrany ostatním dřevinám</t>
  </si>
  <si>
    <t>Položka zahrnuje:  
- veškeré náklady spojené s objednatelem požadovanými pracemi  
Položka nezahrnuje:  
- x</t>
  </si>
  <si>
    <t>17</t>
  </si>
  <si>
    <t>02950</t>
  </si>
  <si>
    <t>OSTATNÍ POŽADAVKY - POSUDKY, KONTROLY, REVIZNÍ ZPRÁVY</t>
  </si>
  <si>
    <t>vypracování havarijního plánu, povodňového plánu, vč. projednání a schválení u příslušných úřadů</t>
  </si>
  <si>
    <t>- komplet: 2=2,000 [A]</t>
  </si>
  <si>
    <t>18</t>
  </si>
  <si>
    <t>pasportizace přilehlých k-cí, parcel a IS před a po stavbě, 
SE SOUHLASEM TDS A ZÁSTUPCE INVESTORA a e jeho pokynů</t>
  </si>
  <si>
    <t>19</t>
  </si>
  <si>
    <t>02991</t>
  </si>
  <si>
    <t>OSTATNÍ POŽADAVKY - INFORMAČNÍ TABULE</t>
  </si>
  <si>
    <t>označení staveniště s logem IROP (velikost dle graf. manuálu 2,2x2,1m)  
povinná publicita - viz. odkaz na stránky IROP a grafický manuál vzhledu v SOD, 
vč. osazení, údržby, oprav a odstranění po ukončení platnosti,  
vč. příp. přesunu během etap výstavby</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</si>
  <si>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</si>
  <si>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20</t>
  </si>
  <si>
    <t>pamětní deska po dokončení stavby (velikost 0,3x0,4m), 
povinná publicita - viz. odkaz na stránky IROP a grafický manuál vzhledu v SOD, 
komplet, vč. osazení</t>
  </si>
  <si>
    <t>21</t>
  </si>
  <si>
    <t>Středočeský kraj, omlouváme se za dočasné omezení provozu, KSÚS SK 
vč. osazení, údržby, oprav a odstranění po ukončení platnosti,  
vč. příp. přesunu během etap výstavby</t>
  </si>
  <si>
    <t>22</t>
  </si>
  <si>
    <t>03100x</t>
  </si>
  <si>
    <t>ZAŘÍZENÍ STAVENIŠTĚ - ZŘÍZENÍ, PROVOZ, DEMONTÁŽ</t>
  </si>
  <si>
    <t>MĚS</t>
  </si>
  <si>
    <t>zařízení staveniště, 
vč. podrobného zdokumentování pro investora, 
vč.oplocení staveniště - komplet - vč. montáže, pronájmu, demontáže (dl.cca 230 m), 
(mimo oplocení v rámci SO 202) 
28 týdnů</t>
  </si>
  <si>
    <t>- komplet: 7=7,000 [A]</t>
  </si>
  <si>
    <t>Položka zahrnuje:  
 objednatelem povolené náklady na pořízení (event. pronájem), provozování, udržování a likvidaci zhotovitelova zařízení  
Položka nezahrnuje:  
- x</t>
  </si>
  <si>
    <t>SO 182</t>
  </si>
  <si>
    <t>Dopravně inženýrská opatření</t>
  </si>
  <si>
    <t>014102</t>
  </si>
  <si>
    <t>POPLATKY ZA SKLÁDKU</t>
  </si>
  <si>
    <t>T</t>
  </si>
  <si>
    <t>OPRAVY NA OBJÍZDNÉ TRASE dle pasportu - sil. II/329 a II/331 (celková délka úseku cca 3.8 km) 
SE SOUHLASEM TDS A ZÁSTUPCE INVESTORA, 
vybouraný asfalt ZAS-T1, ZAS-T2,  
vybouraný / frézovaný asfalt ZAS-T3, ZAS-T4 pokud NEsplňují podmínky ""benzo(a)pyren&gt;50 
mg/kg, Suma16PAU&gt;1000mg/kg"", vč. uložení na skládku, 
skutečné množství bude čerpáno dle situace na stavbě</t>
  </si>
  <si>
    <t>- dle pol.č.11372b - FRÉZOVÁNÍ ZPEVNĚNÝCH PLOCH ASFALTOVÝCH: 258.000*2.200=567,600 [A]</t>
  </si>
  <si>
    <t>Položka zahrnuje:  
- veškeré poplatky provozovateli skládky související s uložením odpadu na skládce.  
Položka nezahrnuje:  
- x</t>
  </si>
  <si>
    <t>02720</t>
  </si>
  <si>
    <t>POMOC PRÁCE ZŘÍZ NEBO ZAJIŠŤ REGULACI A OCHRANU DOPRAVY</t>
  </si>
  <si>
    <t>zajištění souhlasu se zvláštním užíváním komunikace a souhlasu s přechodnou 
úpravou dopravního značení, vč. zajištění povolení k uzavírce, 
komplet dle postupu výstavby a dopravních omezení 
nutných pro stavbu, 
viz Harmonogram výstavby a DIO 
SE SOUHLASEM TDS A ZÁSTUPCE INVESTORA</t>
  </si>
  <si>
    <t>náklady na zakrytí nebo dočasné odstranění, odvoz, uložení a zpětnou montáž 
dopravního značení, které musí být po dobu stavby zneplatněno, 
platí pro objízdné trasy, vč. kontroly v průběhu výstavby</t>
  </si>
  <si>
    <t>Položka zahrnuje:  
- veškeré náklady spojené s objednatelem požadovanými zařízeními  
Položka nezahrnuje:  
- x</t>
  </si>
  <si>
    <t>02946x</t>
  </si>
  <si>
    <t>OSTAT POŽADAVKY - PASPORTIZACE OBJÍZDNÝCH TRAS</t>
  </si>
  <si>
    <t>OPRAVY NA OBJÍZDNÉ TRASE - sil. II/329 a II/331 (celková délka úseku cca 3.8 km) 
SE SOUHLASEM TDS A ZÁSTUPCE INVESTORA, 
pasportizace a fotodokumentace přilehlých / dotčených objektů komunikace (objízdných tras) před provedením a po ukončení výstavby mostu</t>
  </si>
  <si>
    <t>Položka zahrnuje:  
- fotodokumentaci zadavatelem požadovaného děje a konstrukcí v požadovaných časových intervalech  
- zadavatelem specifikované výstupy (fotografie v papírovém a digitálním formátu) v požadovaném počtu  
Položka nezahrnuje:  
- x</t>
  </si>
  <si>
    <t>Zemní práce</t>
  </si>
  <si>
    <t>11372</t>
  </si>
  <si>
    <t>FRÉZOVÁNÍ ZPEVNĚNÝCH PLOCH ASFALTOVÝCH</t>
  </si>
  <si>
    <t>M3</t>
  </si>
  <si>
    <t>OPRAVY NA OBJÍZDNÉ TRASE dle pasportu - sil. II/329 a II/331 (celková délka úseku cca 3.8 km) 
SE SOUHLASEM TDS A ZÁSTUPCE INVESTORA, 
frézování zpevněné asfaltové plochy, 
obrusná vrstva ZAS-T2, 
vč. případně nutného ručního bourání / dobourání, 
podléhá povinnému odkupu dle změrnice zadavatele č. R-Sm-16, 
vč. odvozu, odkupu a likvidace v režii zhotovitele</t>
  </si>
  <si>
    <t>- oprava objízdné trasy: 0.040*4300.000=172,000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</si>
  <si>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</si>
  <si>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OPRAVY NA OBJÍZDNÉ TRASE dle pasportu - sil. II/329 a II/331 (celková délka úseku cca 3.8 km) 
SE SOUHLASEM TDS A ZÁSTUPCE INVESTORA, 
frézování zpevněné asfaltové plochy, 
ložní vrstva  ZAS-T3, 
vč. případně nutného ručního bourání / dobourání, 
vč. odvozu na skládku</t>
  </si>
  <si>
    <t>- opravy na objízdné trase: 0.060*4300.000=258,000 [A]</t>
  </si>
  <si>
    <t>Komunikace</t>
  </si>
  <si>
    <t>572212</t>
  </si>
  <si>
    <t>SPOJOVACÍ POSTŘIK Z MODIFIK ASFALTU DO 0,5KG/M2</t>
  </si>
  <si>
    <t>M2</t>
  </si>
  <si>
    <t>OPRAVY NA OBJÍZDNÉ TRASE dle pasportu - sil. II/329 a II/331 (celková délka úseku cca 3.8 km) 
SE SOUHLASEM TDS A ZÁSTUPCE INVESTORA, 
spojovaní postřik z modif. asfaltu PS-CP, 0.4 kg/m2, 
na podkladní a ložné vrstvě 
vozovka</t>
  </si>
  <si>
    <t>- na podkladní vrstvě - plocha dle ložní vrstvy pol. 574D56: 4300.000=4 300,000 [A] 
 - na ložní vrstvy - plocha dle obrusné vrstvy pol. 574B34: 4300.000=4 300,000 [B] 
Celkem: A+B=8 600,000 [C]</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</si>
  <si>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</si>
  <si>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</si>
  <si>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</si>
  <si>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OPRAVY NA OBJÍZDNÉ TRASE dle pasportu - sil. II/329 a II/331 (celková délka úseku cca 3.8 km) 
SE SOUHLASEM TDS A ZÁSTUPCE INVESTORA, 
obrusná vrstva ACO 11+ modif. tl. 40 mm  
vozovka 
(při fakturaci bude zaměření každé asfaltové vrstvy  
zvlášť – fakturace tedy bude probíhat na základě skutečnosti)</t>
  </si>
  <si>
    <t>- obrusná vrstva: 4300.000=4 300,000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</si>
  <si>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</si>
  <si>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</si>
  <si>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</si>
  <si>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OPRAVY NA OBJÍZDNÉ TRASE dle pasportu - sil. II/329 a II/331 (celková délka úseku cca 3.8 km) 
SE SOUHLASEM TDS A ZÁSTUPCE INVESTORA, 
ložní vrstva ACO 16+ modifik, tl. 60 mm, komplet 
vozovka 
(při fakturaci bude zaměření každé asfaltové vrstvy  
zvlášť – fakturace tedy bude probíhat na základě skutečnosti)</t>
  </si>
  <si>
    <t>- ložní vrstva: 4300.000=4 300,000 [A]</t>
  </si>
  <si>
    <t>Ostatní konstrukce a práce</t>
  </si>
  <si>
    <t>914132</t>
  </si>
  <si>
    <t>DOPRAVNÍ ZNAČKY ZÁKLADNÍ VELIKOSTI OCELOVÉ FÓLIE TŘ 2 - MONTÁŽ S PŘEMÍSTĚNÍM</t>
  </si>
  <si>
    <t>"montáž a umístění provizorního dopravního značení, vč. přestavení značek ,  
včetně kontroly a úprav v průběhu výstavby"</t>
  </si>
  <si>
    <t>- B1 - Zákaz vjezdu všech vozidel: 3=3,000 [A] 
 - B30 - Zákaz vstupu chodců: 2=2,000 [B] 
 - B32 - Průjezd zakázán: 2=2,000 [C] 
 - C2b - Přikázaný směr jízdy vpravo: 1=1,000 [D]  
 - C14a - Jiný příkaz - "Cyklisto sesedni z kola": 2=2,000 [E]  
 - C14b - Konec jiného příkazu:  2=2,000 [F] 
 - E3a - Vzdálenost -"150 m": 1=1,000 [G] 
 - E3a - Vzdálenost -"500 m": 1=1,000 [H] 
 - E3a - Vzdálenost -"1000 m": 1=1,000 [I] 
 - E13 - Text - "Mimo stavbu": 3=3,000 [J]  
 - E13 - Text - "Přejdi po provizorní trase": 2=2,000 [K]  
 - IP10a - Slepá pozemní komunikace: 4=4,000 [L] 
 - IP10b - Návěst před slepou pozemní komunikací: 4=4,000 [M]  
 - IS11b - Směrová tabule pro vyznačení objížďky: 16=16,000 [N] 
 - IS11c - Směrová tabule pro vyznačení objížďky: 7=7,000 [O] 
Celkem: A+B+C+D+E+F+G+H+I+J+K+L+M+N+O=51,000 [P]</t>
  </si>
  <si>
    <t>Položka zahrnuje:  
- dopravu demontované značky z dočasné skládky  
- osazení a montáž značky na místě určeném projektem  
- nutnou opravu poškozených částí  
Položka nezahrnuje:  
- dodávku značky</t>
  </si>
  <si>
    <t>914133</t>
  </si>
  <si>
    <t>DOPRAVNÍ ZNAČKY ZÁKLADNÍ VELIKOSTI OCELOVÉ FÓLIE TŘ 2 - DEMONTÁŽ</t>
  </si>
  <si>
    <t>demontáž provizorního dopravního značení</t>
  </si>
  <si>
    <t>- dle pol. 914132: 51=51,000 [A]</t>
  </si>
  <si>
    <t>Položka zahrnuje:  
- odstranění, demontáž a odklizení materiálu s odvozem na předepsané místo  
Položka nezahrnuje:  
- x</t>
  </si>
  <si>
    <t>914139</t>
  </si>
  <si>
    <t>DOPRAV ZNAČKY ZÁKLAD VEL OCEL FÓLIE TŘ 2 - NÁJEMNÉ</t>
  </si>
  <si>
    <t>KSDEN</t>
  </si>
  <si>
    <t>pronájem provizorního dopravního značení</t>
  </si>
  <si>
    <t>- dle pol. 914132: 51*28*7=9 996,000 [A]</t>
  </si>
  <si>
    <t>Položka zahrnuje:  
- sazbu za pronájem dopravních značek a zařízení  
Položka nezahrnuje:  
- x  
Způsob měření:  
- počet jednotek je určen jako součin počtu značek a počtu dní použití</t>
  </si>
  <si>
    <t>914432</t>
  </si>
  <si>
    <t>DOPRAVNÍ ZNAČKY 100X150CM OCELOVÉ FÓLIE TŘ 2 - MONTÁŽ S PŘEMÍSTĚNÍM</t>
  </si>
  <si>
    <t>"montáž a umístění provizorního dopravního značení, vč. přestavení značek, 
včetně kontroly a úprav v průběhu výstavby"</t>
  </si>
  <si>
    <t>- IS11a - Návěst před objížďkou: 6=6,000 [A] 
 - IP22 - Změna místní úpravy: 8=8,000 [B] 
Celkem: A+B=14,000 [C]</t>
  </si>
  <si>
    <t>914433</t>
  </si>
  <si>
    <t>DOPRAVNÍ ZNAČKY 100X150CM OCELOVÉ FÓLIE TŘ 2 - DEMONTÁŽ</t>
  </si>
  <si>
    <t>- dle pol. 914432: 14=14,000 [A]</t>
  </si>
  <si>
    <t>914439</t>
  </si>
  <si>
    <t>DOPRAV ZNAČKY 100X150CM OCEL FÓLIE TŘ 2 - NÁJEMNÉ</t>
  </si>
  <si>
    <t>- dle pol. 914432: 14*28*7=2 744,000 [A]</t>
  </si>
  <si>
    <t>914922</t>
  </si>
  <si>
    <t>SLOUPKY A STOJKY DZ Z OCEL TRUBEK DO PATKY MONTÁŽ S PŘESUNEM</t>
  </si>
  <si>
    <t>"montáž sloupků či stojek provizorního dopravního značení, vč. patek, 
včetně kontroly a úprav v průběhu výstavby"</t>
  </si>
  <si>
    <t>- B1 - Zákaz vjezdu všech vozidel: 1*3=3,000 [A] 
 - B30 - Zákaz vstupu chodců: 1*2=2,000 [B] 
 - B32 - Průjezd zakázán: 1*2=2,000 [C] 
 - C2b - Přikázaný směr jízdy vpravo: 1*1=1,000 [D] 
 - C14a - Jiný příkaz - "Cyklisto sesedni z kola": 1*2=2,000 [E] 
 - C14b - Konec jiného příkazu: 1*2=2,000 [F] 
 - IP10a - Slepá pozemní komunikace: 1*4=4,000 [G] 
 - IP10b - Návěst před slepou pozemní komunikací: 1*4=4,000 [H] 
 - IS11b - Směrová tabule pro vyznačení objížďky: 1*13=13,000 [I]   
 - IS11c - Směrová tabule pro vyznačení objížďky: 1*7=7,000 [J]   
 - IS11a - Návěst před objížďkou: 2*6=12,000 [K] 
 - IP22 - Změna místní úpravy: 2*8=16,000 [L] 
Celkem: A+B+C+D+E+F+G+H+I+J+K+L=68,000 [M]</t>
  </si>
  <si>
    <t>Položka zahrnuje:  
- dopravu demontovaného zařízení z dočasné skládky  
- osazení a montáž zařízení na místě určeném projektem  
- nutnou opravu poškozených částí  
Položka nezahrnuje:  
- dodávku sloupku, stojky a upevňovacího zařízení</t>
  </si>
  <si>
    <t>914923</t>
  </si>
  <si>
    <t>SLOUPKY A STOJKY DZ Z OCEL TRUBEK DO PATKY DEMONTÁŽ</t>
  </si>
  <si>
    <t>demontáž sloupků či stojek, vč.patek provizorního dopravního značení</t>
  </si>
  <si>
    <t>- dle pol. 914922: 68=68,000 [A]</t>
  </si>
  <si>
    <t>914929</t>
  </si>
  <si>
    <t>SLOUPKY A STOJKY DZ Z OCEL TRUBEK DO PATKY NÁJEMNÉ</t>
  </si>
  <si>
    <t>pronájem sloupků či stojek provizorního dopravního značení</t>
  </si>
  <si>
    <t>- dle pol. 914922: 68*28*7=13 328,000 [A]</t>
  </si>
  <si>
    <t>Položka zahrnuje:  
- sazbu za pronájem dopravních značek a zařízení  
Položka nezahrnuje:  
- x  
Způsob měření:  
- očet měrných jednotek se určí jako součin počtu sloupků a počtu dní použití</t>
  </si>
  <si>
    <t>916122</t>
  </si>
  <si>
    <t>DOPRAV SVĚTLO VÝSTRAŽ SOUPRAVA 3KS - MONTÁŽ S PŘESUNEM</t>
  </si>
  <si>
    <t>"montáž a umístění provizorního dopravního značení, 
včetně kontroly a úprav v průběhu výstavby"</t>
  </si>
  <si>
    <t>- 3xS7 na Z2: 8=8,000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</si>
  <si>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</si>
  <si>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916123</t>
  </si>
  <si>
    <t>DOPRAV SVĚTLO VÝSTRAŽ SOUPRAVA 3KS - DEMONTÁŽ</t>
  </si>
  <si>
    <t>- dle pol. 916122: 8=8,000 [A]</t>
  </si>
  <si>
    <t>916129</t>
  </si>
  <si>
    <t>DOPRAV SVĚTLO VÝSTRAŽ SOUPRAVA 3KS - NÁJEMNÉ</t>
  </si>
  <si>
    <t>- dle pol. 916122: 8*28*7=1 568,000 [A]</t>
  </si>
  <si>
    <t>Položka zahrnuje:  
- sazbu za pronájem zařízení  
Položka nezahrnuje:  
- x  
Způsob měření:  
- součin počtu zařízení a počtu dní použití.</t>
  </si>
  <si>
    <t>916322</t>
  </si>
  <si>
    <t>DOPRAVNÍ ZÁBRANY Z2 S FÓLIÍ TŘ 2 - MONTÁŽ S PŘESUNEM</t>
  </si>
  <si>
    <t>"montáž a umístění provizorního dopravního značení,   
včetně kontroly a úprav v průběhu výstavby, 
včetně sloupků"</t>
  </si>
  <si>
    <t>- uzavření části stavby: 8=8,000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</si>
  <si>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</si>
  <si>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23</t>
  </si>
  <si>
    <t>916323</t>
  </si>
  <si>
    <t>DOPRAVNÍ ZÁBRANY Z2 S FÓLIÍ TŘ 2 - DEMONTÁŽ</t>
  </si>
  <si>
    <t>- dle pol. 916322: 8=8,000 [A]</t>
  </si>
  <si>
    <t>24</t>
  </si>
  <si>
    <t>916329</t>
  </si>
  <si>
    <t>DOPRAVNÍ ZÁBRANY Z2 S FÓLIÍ TŘ 2 - NÁJEMNÉ</t>
  </si>
  <si>
    <t>- dle pol. 916322: 8*28*7=1 568,000 [A]</t>
  </si>
  <si>
    <t>SO 201</t>
  </si>
  <si>
    <t>Most ev.č. 611-014 Poděbrady</t>
  </si>
  <si>
    <t>vybouraný asfalt ZAS-T1, ZAS-T2,  
vybouraný / frézovaný asfalt ZAS-T3, ZAS-T4 pokud NEsplňují podmínky "benzo(a)pyren&gt;50 
mg/kg, Suma16PAU&gt;1000mg/kg", vč. uložení na skládku, 
skutečné množství bude čerpáno dle situace na stavbě</t>
  </si>
  <si>
    <t>- dle pol.č.11313 - ODSTRANĚNÍ KRYTU ZPEVNĚNÝCH PLOCH S ASFALTOVÝM POJIVEM: 20.901*2.200=45,982 [A] 
 - dle pol.č.11372b - FRÉZOVÁNÍ ZPEVNĚNÝCH PLOCH ASFALTOVÝCH: 24.791*2.200=54,540 [B] 
 - dle pol.č.11372c - FRÉZOVÁNÍ ZPEVNĚNÝCH PLOCH ASFALTOVÝCH: 13.922*2.200=30,628 [C] 
Celkem: A+B+C=131,150 [D]</t>
  </si>
  <si>
    <t>014102.R</t>
  </si>
  <si>
    <t>ULOŽENÍ ODPADU ZE STAVBY NA SKLÁDKU S OPRÁVNĚNÍM  K OPĚTOVNÉMU VYUŽITÍ - RECYKLAČNÍ STŘEDISKO</t>
  </si>
  <si>
    <t>17 01 01 - BETON z vybouraných konstrukcí (obrubníky, propusty, panely a jiné) 
17 09 04 - Směsné stavební a demoliční odpady neuvedené pod čísly 17 09 01, 17 09 02 a 17 09 03 
vč. uložení na skládku, 
skutečné množství bude čerpáno dle situace na stavbě</t>
  </si>
  <si>
    <t>- dle pol.č.11345 - ODSTRAN KRYTU ZPEVNĚNÝCH PLOCH Z BETONU VČET PODKLADU: 0.200*2.500=0,500 [A] 
 - dle pol.č.11347 - ODSTRAN KRYTU ZPEVNĚNÝCH PLOCH Z DLAŽEB KOSTEK VČET PODKL: 0.676*2.500=1,690 [B] 
 - dle pol.č.11348 - ODSTRANĚNÍ KRYTU ZPEVNĚNÝCH PLOCH Z DLAŽDIC VČETNĚ PODKLADU: 2.708*2.500=6,770 [C] 
 - dle pol.č.11351 - ODSTRANĚNÍ ZÁHONOVÝCH OBRUBNÍKŮ: 11.650*0.100*2.500=2,913 [D] 
 - dle pol.č.11352a - ODSTRANĚNÍ CHODNÍKOVÝCH A SILNIČNÍCH OBRUBNÍKŮ BETONOVÝCH: 4.000*0.250*2.500=2,500 [E] 
 - dle pol.č.11352b - ODSTRANĚNÍ CHODNÍKOVÝCH A SILNIČNÍCH OBRUBNÍKŮ BETONOVÝCH: 46.200*0.150*2.500=17,325 [F] 
 - dle pol.č.11353 - ODSTRANĚNÍ CHODNÍKOVÝCH KAMENNÝCH OBRUBNÍKŮ: 62.150*0.150*2.500=23,306 [G] 
 - dle pol.č.11354 - ODSTRANĚNÍ OBRUB Z KRAJNÍKŮ: 3.230*0.150*2.500=1,211 [H] 
 - dle pol.č.228121 - VYTAHOVÁNÍ PILOT ZE ŽELEZOBET DÍLCŮ: 16.200*2.500=40,500 [I] 
 - dle pol.č.96616 - BOURÁNÍ KONSTRUKCÍ ZE ŽELEZOBETONU: 530.788*2.500=1 326,970 [J] 
Celkem: A+B+C+D+E+F+G+H+I+J=1 423,685 [K]</t>
  </si>
  <si>
    <t>Položka zahrnuje:  
Náklad na uložení do recyklačního střediska či na skládku s oprávněním k opětovnému využítí dodaného typu odpadu.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</si>
  <si>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014103.R</t>
  </si>
  <si>
    <t>17 05 04 - Zemina a kamení neuvedené pod číslem 17 05 03 
nepotřebný výkopek - zemina, drny, kamení - nevhodný materiál pro další použí na této stavbě 
vč. uložení na skládku, 
skutečné množství bude čerpáno dle situace na stavbě</t>
  </si>
  <si>
    <t>- dle pol.č.12273a - ODKOPÁVKY A PROKOPÁVKY OBECNÉ TŘ. I: 49.200*2.000=98,400 [A] 
 - dle pol.č.12273b - ODKOPÁVKY A PROKOPÁVKY OBECNÉ TŘ. I: 658.500*2.000=1 317,000 [B] 
 - dle pol.č.12373a - ODKOP PRO SPOD STAVBU SILNIC A ŽELEZNIC TŘ. I: 99.388*2.000=198,776 [C] 
 - dle pol.č.12373b - ODKOP PRO SPOD STAVBU SILNIC A ŽELEZNIC TŘ. I: 54.250*2.000=108,500 [D] 
 - dle pol.č.12473 - VYKOPÁVKY PRO KORYTA VODOTEČÍ TŘ. I: 122.665*2.000=245,330 [E] 
 - dle pol.č.12960 - ČIŠTĚNÍ VODOTEČÍ A MELIORAČ KANÁLŮ OD NÁNOSŮ: 4.095*2.000=8,190 [F] 
 - dle pol.č.13173a - HLOUBENÍ JAM ZAPAŽ I NEPAŽ TŘ. I: 813.320*2.000=1 626,640 [G] 
 - dle pol.č.13173b - HLOUBENÍ JAM ZAPAŽ I NEPAŽ TŘ. I: 16.000*2.000=32,000 [H] 
 - dle pol.č.13173c - HLOUBENÍ JAM ZAPAŽ I NEPAŽ TŘ. I: 4.000*2.000=8,000 [I] 
 - dle pol.č.13273 - HLOUBENÍ RÝH ŠÍŘ DO 2M PAŽ I NEPAŽ TŘ. I: 45.000*2.000=90,000 [J] 
 - dle pol.č.26175 - VRTY PRO KOTV, INJEKT, MIKROPIL NA POVR TŘ I A II D DO 300MM: 168.000*0.071*2.000=23,856 [K] 
 - dle pol.č.26185 - VRT PRO KOTV, INJEK, MIKROPIL NA POVR TŘ III A IV D DO 300MM: 432.600*0.071*2.000=61,429 [L] 
 - dle pol.č.26195 - VRTY PRO KOTV, INJEKT, MIKROPIL NA POVR TŘ V A VI D DO 300MM: 281.400*0.071*2,000=39,959 [M] 
Celkem: A+B+C+D+E+F+G+H+I+J+K+L+M=3 858,080 [N]</t>
  </si>
  <si>
    <t>014132</t>
  </si>
  <si>
    <t>POPLATKY ZA SKLÁDKU TYP S-NO (NEBEZPEČNÝ ODPAD)</t>
  </si>
  <si>
    <t>vč. uložení na skládku, izolace,  
asfalt ZAS-T3, ZAS-T4 pokud SPLŇUJÍ podmínky "benzo(a)pyren&gt;50 
mg/kg, Suma16PAU&gt;1000mg/kg", 
skutečné množství bude čerpáno dle situace na stavbě</t>
  </si>
  <si>
    <t>- dle pol.č.97817 - ODSTRANĚNÍ MOSTNÍ IZOLACE: 0.010*235.400*2.200=5,179 [A]</t>
  </si>
  <si>
    <t>02750x</t>
  </si>
  <si>
    <t>POMOC PRÁCE ZŘÍZ NEBO ZAJIŠŤ LEŠENÍ</t>
  </si>
  <si>
    <t>M</t>
  </si>
  <si>
    <t>"ochranné zábradlí od doby provedení NK 
až po instalaci definitivního záchytného systému"</t>
  </si>
  <si>
    <t>- most - levá strana: 31.800=31,800 [A] 
 - most - pravá strana: 31.800=31,800 [B] 
Celkem: A+B=63,600 [C]</t>
  </si>
  <si>
    <t>029412</t>
  </si>
  <si>
    <t>OSTATNÍ POŽADAVKY - VYPRACOVÁNÍ MOSTNÍHO LISTU</t>
  </si>
  <si>
    <t>vypracování ML SO 201, vč. tisku a vložení do BMS</t>
  </si>
  <si>
    <t>- mostní list SO 201: 1=1,000 [A]</t>
  </si>
  <si>
    <t>02943</t>
  </si>
  <si>
    <t>OSTATNÍ POŽADAVKY - VYPRACOVÁNÍ RDS</t>
  </si>
  <si>
    <t>RDS - SO 201, vč. tisku + digtálně</t>
  </si>
  <si>
    <t>02944</t>
  </si>
  <si>
    <t>OSTAT POŽADAVKY - DOKUMENTACE SKUTEČ PROVEDENÍ V DIGIT FORMĚ</t>
  </si>
  <si>
    <t>DSPS - SO 201, vč. tisku + digtálně</t>
  </si>
  <si>
    <t>DSPS - SO 201, vč. tisku + digtálně: 1=1,000 [A]</t>
  </si>
  <si>
    <t>vypracování přepočtu zatížitelnosti SO 201</t>
  </si>
  <si>
    <t>02953</t>
  </si>
  <si>
    <t>OSTATNÍ POŽADAVKY - HLAVNÍ MOSTNÍ PROHLÍDKA</t>
  </si>
  <si>
    <t>první hlavní prohlídka mostu  SO 201</t>
  </si>
  <si>
    <t>- 1.HMP: 1=1,000 [A]</t>
  </si>
  <si>
    <t>Položka zahrnuje :  
- úkony dle ČSN 73 6221  
- provedení hlavní mostní prohlídky oprávněnou fyzickou nebo právnickou osobou  
- vyhotovení záznamu (protokolu), který jednoznačně definuje stav mostu  
Položka nezahrnuje:  
- x</t>
  </si>
  <si>
    <t>11120</t>
  </si>
  <si>
    <t>ODSTRANĚNÍ KŘOVIN</t>
  </si>
  <si>
    <t>"odstranění zapojeného porostu (náletových dřevin a křovin) v místě stavby 
komplet vč. štěpkování odpadu a jeho následného odvozu a ekologického využití/uložení, 
vč. odstranění pařezů, 
odstranění v souladu s podmínkami závazného stanoviska ze dne 7.3.2024  
č.j. MEUPDY/0015702/ZP/2024/HVe"</t>
  </si>
  <si>
    <t>- zapojený porost (č.3) plocha stromové sk. 32 m2, na pozemku parc. č. 67/48 v k.ú. Kluk: 32.000=32,000 [A] 
  -zapojený porost (č.4) plocha stromové sk. 119 m2, na pozemku parc. č. 67/53 v k.ú. Kluk: 119.000=119,000 [B] 
Celkem: A+B=151,000 [C]</t>
  </si>
  <si>
    <t>Položka zahrnuje:  
- odstranění křovin a stromů do průměru 100 mm  
- dopravu dřevin bez ohledu na vzdálenost  
- spálení na hromadách nebo štěpkování  
Položka nezahrnuje:  
- x</t>
  </si>
  <si>
    <t>11201</t>
  </si>
  <si>
    <t>KÁCENÍ STROMŮ D KMENE DO 0,5M S ODSTRANĚNÍM PAŘEZŮ</t>
  </si>
  <si>
    <t>"kácení vzrostlých stromů v místě stavby, 
komplet vč. štěpkování odpadu a jeho následného odvozu a ekologického využití/uložení, 
vč. odstranění pařezů, 
odstranění v souladu s podmínkami závazného stanoviska ze dne 7.3.2024  
č.j. MEUPDY/0015702/ZP/2024/HVe "</t>
  </si>
  <si>
    <t>- Olše lepkavá Alnus glutinosa (č.10) obvod kmene 120 cm ve výšce 130 cm nad zemí,na pozemku parc. č. 80/1 v k.ú. Kluk: 1=1,000 [A] 
 - Olše lepkavá Alnus glutinosa (č.11) obvod kmene 110 cm výšce 130 cm nad zemí, na pozemku parc. č. 80/1 v k.ú. Kluk: 1=1,000 [B] 
 - Olše lepkavá Alnus glutinosa (č.5) obvod kmene 94 cm ve výšce 130 cm nad zemí, na pozemku parc. č. 67/53 v k.ú. Kluk: 1=1,000 [C] 
Celkem: A+B+C=3,000 [D]</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</si>
  <si>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</si>
  <si>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</si>
  <si>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</si>
  <si>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 Olše lepkavá Alnus glutinosa (č.12) obvod kmene 215 cm ve výšce 130 cm nad zemí, na pozemku parc. č. 80/1 v k.ú. Kluk: 1=1,000 [A]</t>
  </si>
  <si>
    <t>11313</t>
  </si>
  <si>
    <t>ODSTRANĚNÍ KRYTU ZPEVNĚNÝCH PLOCH S ASFALTOVÝM POJIVEM</t>
  </si>
  <si>
    <t>vybourání zpevněné asfaltové plochy, plochy s infiltračními postřiky, 
vč. případně nutného ručního bourání / dobourání, 
komplet, vč. odvozu na skládku</t>
  </si>
  <si>
    <t>- vozovka před mostem: 0.090*123.570=11,121 [A] 
 - vozovka za mostem: 0.050*127.960=6,398 [B] 
 - chodník před mostem vlevo: 0.050*33.890=1,695 [C] 
 - chodník za mostem vlevo: 0.050*33.740=1,687 [D] 
Celkem: A+B+C+D=20,901 [E]</t>
  </si>
  <si>
    <t>11345</t>
  </si>
  <si>
    <t>ODSTRAN KRYTU ZPEVNĚNÝCH PLOCH Z BETONU VČET PODKLADU</t>
  </si>
  <si>
    <t>vybourání betonu před obrubou vpravo před mostem v místě přechodu pro chodce, 
komplet,  
vč. případně nutného ručního bourání / dobourání, 
vč. odvozu na skládku s oprávněním k opětovnému využítí - recyklační středisko</t>
  </si>
  <si>
    <t>- vozovka před mostem - vpravo: 0.250*4.000=1,000 [A] 
0.200*A=0,200 [B]</t>
  </si>
  <si>
    <t>11347</t>
  </si>
  <si>
    <t>ODSTRAN KRYTU ZPEVNĚNÝCH PLOCH Z DLAŽEB KOSTEK VČET PODKL</t>
  </si>
  <si>
    <t>odstranění dlažebních kostek, 
komplet  
vč. případně nutného ručního odstranění, 
vč. podkladu a výplně spar 
vč. odvozu na skládku s oprávněním k opětovnému využítí - recyklační středisko</t>
  </si>
  <si>
    <t>- chodník před mostem vlevo: 0.150*1.310=0,197 [A] 
 - chodník za mostem vlevo: 0,150*3,190=0,479 [B] 
Celkem: A+B=0,676 [C]</t>
  </si>
  <si>
    <t>11348</t>
  </si>
  <si>
    <t>ODSTRANĚNÍ KRYTU ZPEVNĚNÝCH PLOCH Z DLAŽDIC VČETNĚ PODKLADU</t>
  </si>
  <si>
    <t>odstranění dláždených signálních a varovných pásů, zámkové dlažby, 
komplet  
vč. případně nutného ručního odstranění, 
vč. podkladu a výplně spar 
vč. odvozu na skládku s oprávněním k opětovnému využítí - recyklační středisko</t>
  </si>
  <si>
    <t>- chodník před mostem vlevo - signální a varovný pás: 0.150*3.520=0,528 [A] 
 - chodník před mostem vpravo - signální a varovný pás: 0.150*2.590=0,389 [B] 
 - chodník před mostem vpravo - zámková dlažba: 0.150*11.940=1,791 [C] 
Celkem: A+B+C=2,708 [D]</t>
  </si>
  <si>
    <t>11351</t>
  </si>
  <si>
    <t>ODSTRANĚNÍ ZÁHONOVÝCH OBRUBNÍKŮ</t>
  </si>
  <si>
    <t>odstranění stávajících obrub chodníku, 
komplet, vč. podkladu,  
vč. odvozu na skládku s oprávněním k opětovnému využítí</t>
  </si>
  <si>
    <t>- před přechodem: 4.220=4,220 [A] 
 - za přechodem: 7.430=7,430 [B] 
Celkem: A+B=11,650 [C]</t>
  </si>
  <si>
    <t>11352</t>
  </si>
  <si>
    <t>ODSTRANĚNÍ CHODNÍKOVÝCH A SILNIČNÍCH OBRUBNÍKŮ BETONOVÝCH</t>
  </si>
  <si>
    <t>odstranění stávajících silničních obrubníků š. 150 mm, 
komplet,  
vč. podkladu, 
vč. odvozu na skládku s oprávněním k opětovnému využítí - recyklační středisko</t>
  </si>
  <si>
    <t>- přechod pro chodce před mostem vpravo: 4.000=4,000 [A]</t>
  </si>
  <si>
    <t>odstranění stávajících chondíkových obrubníků š. 100 mm, 
komplet,  
vč. podkladu,  
vč. odvozu na skládku s oprávněním k opětovnému využítí - recyklační středisko</t>
  </si>
  <si>
    <t>- chodník před mostem vlevo - návaznost na most: 13.320=13,320 [A] 
 - chodník před mostem vlevo- návaznost na přechod pro chodce: 5.820=5,820 [B] 
 - chodník za mostem vlevo - návaznost na most: 12,710=12,710 [C] 
 - chodník za mostem vlevo - kolem místa pro lavičku: 8,050=8,050 [D] 
 - chodník za mostem vlevo - návanost na kamenné kostky: 6,300=6,300 [E] 
Celkem: A+B+C+D+E=46,200 [F]</t>
  </si>
  <si>
    <t>11353</t>
  </si>
  <si>
    <t>ODSTRANĚNÍ CHODNÍKOVÝCH KAMENNÝCH OBRUBNÍKŮ</t>
  </si>
  <si>
    <t>"odstranění stávajících kamenných obrubníků na mostě, 
komplet, vč. podkladu,  
vč. odvozu na skládku s oprávněním k opětovnému využítí - recyklační středisko"</t>
  </si>
  <si>
    <t>- levá strana: 30.760=30,760 [A] 
 - pravá strana: 31.390=31,390 [B] 
Celkem: A+B=62,150 [C]</t>
  </si>
  <si>
    <t>11354</t>
  </si>
  <si>
    <t>ODSTRANĚNÍ OBRUB Z KRAJNÍKŮ</t>
  </si>
  <si>
    <t>"odstranění stávajících krajníků,  
komplet, vč. podkladu,  
vč. odvozu na skládku s oprávněním k opětovnému využítí - recyklační středisko"</t>
  </si>
  <si>
    <t>- před mostem vpravo - v oblouku před přechodem pro chodce: 3.230=3,230 [A]</t>
  </si>
  <si>
    <t>"frézování zpevněné asfaltové plochy, 
obrusná vrstva ZAS-T2, 
vč. případně nutného ručního bourání / dobourání, 
podléhá povinnému odkupu dle změrnice zadavatele č. R-Sm-16, 
vč. odvozu, odkupu a likvidace v režii zhotovitele"</t>
  </si>
  <si>
    <t>- vozovka před mostem: 0.030*123.570=3,707 [A] 
 - vozovka na mostě: 0.030*213.870=6,416 [B] 
 - vozovka za mostem: 0.040*127.960=5,118 [C] 
 - chodník před mostem vlevo: 0.040*33.890=1,356 [D] 
 - chodník na mostě: 0.040*39.010=1,560 [E] 
 - chodník za mostem vlevo: 0.040*33.740=1,350 [F] 
 - chodník na mostě vpravo (20% původní plochy, zbytek chybí): 0.2*0.040*16.860=0,135 [G] 
Celkem: A+B+C+D+E+F+G=19,642 [H]</t>
  </si>
  <si>
    <t>"frézování zpevněné asfaltové plochy, 
ložní vrstva  ZAS-T3, 
vč. případně nutného ručního bourání / dobourání, 
vč. odvozu na skládku"</t>
  </si>
  <si>
    <t>- vozovka před mostem: 0.045*123.570=5,561 [A] 
 - vozovka na mostě: 0.050*213.870=10,694 [B] 
 - vozovka za mostem: 0.035*127.960=4,479 [C] 
 - chodník před mostem vlevo: 0.060*33.890=2,033 [D] 
 - chodník za mostem vlevo: 0.060*33.740=2,024 [E] 
Celkem: A+B+C+D+E=24,791 [F]</t>
  </si>
  <si>
    <t>25</t>
  </si>
  <si>
    <t>"frézování zpevněné asfaltové plochy, 
podkladní vrstvy  ZAS-T3, 
vč. případně nutného ručního bourání / dobourání, 
vč. odvozu na skládku"</t>
  </si>
  <si>
    <t>- vozovka před mostem - podkladní vrstva: 0.035*123.570=4,325 [A] 
 - vozovka za mostem - podkladní vrstva 0.045*127.960=5,758 [B] 
 - vozovka za mostem - 2. podkladní vrstva 0.030*127.960=3,839 [C] 
Celkem: A+B+C=13,922 [D]</t>
  </si>
  <si>
    <t>26</t>
  </si>
  <si>
    <t>113764</t>
  </si>
  <si>
    <t>FRÉZOVÁNÍ DRÁŽKY PRŮŘEZU DO 400MM2 V ASFALTOVÉ VOZOVCE</t>
  </si>
  <si>
    <t>"frézovaná/řezaná drážka pro těsnění modifikovanou těsnící zálivkou, komplet, 
vč. likvidace získaného materiálu v režii zhotovitele"</t>
  </si>
  <si>
    <t>- podél levé obruby před mostem: 14.650=14,650 [A] 
 - podél levé římsy: 28.350=28,350 [B] 
 - podél levé obruby za mostem: 7.050=7,050 [C] 
 - podél pravé obruby před mostem: 12.350=12,350 [D] 
 - podél pravé římsy: 28.350=28,350 [E] 
 - podél pravé obruby za mostem: 4.550=4,550 [F] 
 - podél odvodňovačů: 14*1.600=22,400 [G] 
Celkem: A+B+C+D+E+F+G=117,700 [H]</t>
  </si>
  <si>
    <t>Položka zahrnuje:  
- veškerou manipulaci s vybouranou sutí a s vybouranými hmotami vč. uložení na skládku.  
Položka nezahrnuje:  
- x</t>
  </si>
  <si>
    <t>27</t>
  </si>
  <si>
    <t>11424</t>
  </si>
  <si>
    <t>ODSTRAN KONSTR VODNÍCH KORYT Z LOM KAM NA SUCHO</t>
  </si>
  <si>
    <t>"odstranění stávajího ""zpevnění"" pod mostem 
komplet, 
vč. odvozu, 
vč. příp. ručního dočištění"</t>
  </si>
  <si>
    <t>- pod mostem - pole 1: 12.350*0.300*10.460=38,754 [A] 
 - pod mostem - pole 2:  12.350*0.300*10.380=38,458 [B] 
Celkem: A+B=77,212 [C]</t>
  </si>
  <si>
    <t>Položka zahrnuje:  
- odstranění konstrukcí vodních koryt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Způsob měření:  
- měří se v m3 vybouraných hmot ve stavu před vybouráním</t>
  </si>
  <si>
    <t>28</t>
  </si>
  <si>
    <t>11511</t>
  </si>
  <si>
    <t>ČERPÁNÍ VODY DO 500 L/MIN</t>
  </si>
  <si>
    <t>"ČERPÁNO POUZE SE SOUHLASEM TDS A ZÁSTUPCE INVESTORA 
čerpání nad rámec výkopových prací, 
v době provádění základů ve štětovnicových jímkách 
odhad doby trvání"</t>
  </si>
  <si>
    <t>- odhad 14 dní  * 24 hodin v době provádění základů: 14.000*24.000=336,000 [A]</t>
  </si>
  <si>
    <t>Položka zahrnuje:  
- čerpání vody na povrchu  
- potrubí   
- pohotovost záložní čerpací soupravy  
- zřízení čerpací jímky  
- následná demontáž a likvidace těchto zařízení  
Položka nezahrnuje:  
- x</t>
  </si>
  <si>
    <t>29</t>
  </si>
  <si>
    <t>11527</t>
  </si>
  <si>
    <t>PŘEV VOD NA POVRCHU POTR DN DO 1000MM NEBO ŽLAB R.O. DO 3,6M</t>
  </si>
  <si>
    <t>"převedení vody přes místo stavby potrubím 2xDN 800, 
vč. napojení na zemní hrázky, 
vč. případného přemísťování v průběhu výstavby a všech nutných úprav, 
vč. následného odstranění, likvidace trub v režii zhotovitele"</t>
  </si>
  <si>
    <t>- potrubí pro převedení vody: 2*20.000=40,000 [A]</t>
  </si>
  <si>
    <t>Položka zahrnuje:  
- převedení vody na povrchu  
- zřízení, udržování a odstranění příslušného zařízení  
Položka nezahrnuje:  
- x  
Způsob měření:  
- převedení vody se uvádí buď průměrem potrubí (DN) nebo délkou rozvinutého obvodu žlabu (r.o.)</t>
  </si>
  <si>
    <t>30</t>
  </si>
  <si>
    <t>12110</t>
  </si>
  <si>
    <t>SEJMUTÍ ORNICE NEBO LESNÍ PŮDY</t>
  </si>
  <si>
    <t>"sejmutí humózní vrstvy v prostoru dočasného záboru v max tl. 0.15 m,  
vč. odvozu na mezideponii"</t>
  </si>
  <si>
    <t>- vlevo před mostem (bez vlivu sklonu =&gt; 1,0x): 1.0*37.620=37,620 [A] 
 - vlevo před mostem (s vlivem sklonu =&gt; 1,2x): 1.20*22.130=26,556 [B] 
 - vpravo před mostem (bez vlivu sklonu =&gt; 1,0x): 1.0*52.710=52,710 [C] 
 - vpravo před mostem (s vlivem sklonu =&gt; 1,2x): 1.2*40.090=48,108 [D] 
 - vlevo za mostem (bez vlivu sklonu =&gt; 1,0x): 1.0*37.050=37,050 [E] 
 - vlevo za mostem (s vlivem sklonu =&gt; 1,2x): 1.2*27.070=32,484 [F] 
 - vpravo za mostem (bez vlivu sklonu =&gt; 1,0x): 1.0*280.310=280,310 [G] 
 - vpravo za mostem (s vlivem sklonu =&gt; 1,2x): 1.2*48.340=58,008 [H] 
Celkem: A+B+C+D+E+F+G+H=572,846 [I] 
0.150*I=85,927 [J]</t>
  </si>
  <si>
    <t>Položka zahrnuje:  
- sejmutí ornice bez ohledu na tloušťku vrstvy  
-  její vodorovnou dopravu  
Položka nezahrnuje:  
- uložení na trvalou skládku</t>
  </si>
  <si>
    <t>31</t>
  </si>
  <si>
    <t>12273</t>
  </si>
  <si>
    <t>ODKOPÁVKY A PROKOPÁVKY OBECNÉ TŘ. I</t>
  </si>
  <si>
    <t>"odstranění / přesun materiálu zemních hrázek 
vč. odvozu na skládku s oprávněním k opětovnému využítí - recyklační středisko"</t>
  </si>
  <si>
    <t>- dle pol. 17780 - ZEMNÍ HRÁZKY Z NAKUPOVANÝCH MATERIÁLŮ: 49.200=49,200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</si>
  <si>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</si>
  <si>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32</t>
  </si>
  <si>
    <t>"odkop pilotážních plošin pro provádění mikropilot - původní materiál zásypu, 
komplet, 
vč. odvozu na skládku s oprávněním k opětovnému využítí - recyklační středisko"</t>
  </si>
  <si>
    <t>- dle pol. 17411 - ZÁSYP JAM A RÝH ZEMINOU SE ZHUTNĚNÍM - stáv. zemina pro mikropilotážní plošinu: 658.500=658,500 [A]</t>
  </si>
  <si>
    <t>33</t>
  </si>
  <si>
    <t>12373</t>
  </si>
  <si>
    <t>ODKOP PRO SPOD STAVBU SILNIC A ŽELEZNIC TŘ. I</t>
  </si>
  <si>
    <t>"štěrkové lože v podkladních vrstvách stávající vozovky a chodníku 
vč. odvozu na skládku s oprávněním k opětovnému využítí - recyklační středisko"</t>
  </si>
  <si>
    <t>- vozovka před mostem - plocha dle výměr v pol. 11313 + 11345: 0.340*124.570=42,354 [A] 
 - vozovka za mostem - plocha dle výměry v pol. 11313: 0.340*127.960=43,506 [B] 
 - chodník před mostem vlevo - plocha dle výměr v pol. 11313 + 11347 + 11348: 0.150*38.720=5,808 [C] 
 - chodník za mostem vlevo - plocha dle výměr v pol. 11313 + 11347: 0.150*36.930=5,540 [D] 
 - chodník před mostem vpravo - plocha dle výměry v pol. 11313: 0.150*14.530=2,180 [E] 
Celkem: A+B+C+D+E=99,388 [F]</t>
  </si>
  <si>
    <t>34</t>
  </si>
  <si>
    <t>"výměna podloží v aktivní zóně tl. 0,50 m, vč. odvozu na skládku 
(před a za mostem), 
mimo přechodovou oblast mostu, 
vč. odvozu na skládku s oprávněním k opětovnému využítí - recyklační středisko 
SE SOUHLASEM INVESTORA v případě neúnosného podloží vozovky"</t>
  </si>
  <si>
    <t>- před mostem: 10.500*0.500*5.000=26,250 [A] 
 - za mostem: 8.000*0.500*7.000=28,000 [B] 
Celkem: A+B=54,250 [C]</t>
  </si>
  <si>
    <t>35</t>
  </si>
  <si>
    <t>12473</t>
  </si>
  <si>
    <t>VYKOPÁVKY PRO KORYTA VODOTEČÍ TŘ. I</t>
  </si>
  <si>
    <t>"výkop pro zpevnění v korytě, 
komplet,  
vč. odvozu na skládku s oprávněním k opětovnému využítí - recyklační středisko"</t>
  </si>
  <si>
    <t>- před OP1 - zpevnění z kamene do betonu, vč. prahů - v korytě: 14.100*6.140=86,574 [A] 
 - před OP1 - pro kamennou rovnaninu - v korytě před i za zpevněním: 0.400*33.040=13,216 [B] 
- před OP2 - zpevnění v inundaci: 15.250*1.500=22,875 [C] 
Celkem: A+B+C=122,665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</si>
  <si>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nezahrnuje:  
- uložení zeminy (na skládku, do násypu) ani poplatky za skládku, vykazují se v položce č.0141**</t>
  </si>
  <si>
    <t>36</t>
  </si>
  <si>
    <t>12573</t>
  </si>
  <si>
    <t>VYKOPÁVKY ZE ZEMNÍKŮ A SKLÁDEK TŘ. I</t>
  </si>
  <si>
    <t>vykopávky zeminy pro zpětné použití</t>
  </si>
  <si>
    <t>- dle pol. 12110 - SEJMUTÍ ORNICE NEBO LESNÍ PŮDY - pro zpětné ohumusování: 85.927=85,927 [A] 
 - dle pol. 17411 - ZÁSYP JAM A RÝH ZEMINOU SE ZHUTNĚNÍM - stáv. zemina pro mikropilotážní plošinu: 658.500=658,500 [B] 
Celkem: A+B=744,427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</si>
  <si>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</si>
  <si>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37</t>
  </si>
  <si>
    <t>12960</t>
  </si>
  <si>
    <t>ČIŠTĚNÍ VODOTEČÍ A MELIORAČ KANÁLŮ OD NÁNOSŮ</t>
  </si>
  <si>
    <t>"odtěžení nánosu a bahna z koryta, resp. plynulé napojení na stávající stav před a za mostem, 
komplet, 
vč. odvozu na skládku s oprávněním k opětovnému využítí - recyklační středisko"</t>
  </si>
  <si>
    <t>- bahno v prostoru stavby - neprůtočná strana koryta: 1.750*0.150*15.600=4,095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</si>
  <si>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</si>
  <si>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38</t>
  </si>
  <si>
    <t>13173</t>
  </si>
  <si>
    <t>HLOUBENÍ JAM ZAPAŽ I NEPAŽ TŘ. I</t>
  </si>
  <si>
    <t>"výkopy pro provedení nových krajních opěr,  
komplet, vč. pro zabránění znečištění koryta, 
vč. odvozu na skládku s oprávněním k opětovnému využítí - recyklační středisko"</t>
  </si>
  <si>
    <t>- OP1 za rubem stávající opěry - po štětovnice: 15.500*17.630=273,265 [A] 
 - OP1 za rubem stávající opěry - mezi štětovnicemi: 14.000*9.360=131,040 [B] 
 - OP1 za rubem stávající opěry - odečet základů: -1.0*4.000*2.270=-9,080 [C] 
 - OP1 za rubem stávající opěry - odečet křídel: -1.0*2.000*4.350=-8,700 [D] 
 - OP1 před lícem stávající opěry - po štětovnice: 15.500*0.340=5,270 [E] 
 - OP1 před lícem stávající opěry - mezi štětovnicemi: 14.000*1.080=15,120 [F] 
 - OP2 za rubem stávající opěry - po štětovnice: 15.500*17.350=268,925 [G] 
 - OP2 za rubem stávající opěry - mezi štětovnicemi: 14.000*9.530=133,420 [H] 
 - OP2 za rubem stávající opěry - odečet základů: -1.0*4.000*2.630=-10,520 [I] 
 - OP2 za rubem stávající opěry - odečet křídel: -1.00*2.00*4.380=-8,760 [J] 
 - OP2 před lícem stávající opěry - po štětovnice: 15.500*0.440=6,820 [K] 
 - OP2 před lícem stávající opěry - mezi štětovnicemi: 14.000*1.180=16,520 [L] 
Celkem: A+B+C+D+E+F+G+H+I+J+K+L=813,320 [M]</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</si>
  <si>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</si>
  <si>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39</t>
  </si>
  <si>
    <t>"výkopy pro vybourání a osazení nových uličních vpustí, 
vč. příp. ručního dokopání,  
komplet,  
vč. vhodného pažení,  
vč. odvozu na skládku s oprávněním k opětovnému využítí - recyklační středisko"</t>
  </si>
  <si>
    <t>- nová UV vlevo před mostem: 2.000*2.000*2.000=8,000 [A] 
 - nová UV vlevo za mostem: 2.000*2.000*2.000=8,000 [B] 
Celkem: A+B=16,000 [C]</t>
  </si>
  <si>
    <t>40</t>
  </si>
  <si>
    <t>"výkop pro vsakovací jímku, 
vč. odvozu na skládku s oprávněním k opětovnému využítí - recyklační středisko"</t>
  </si>
  <si>
    <t>- za křídlem 2P - objem dle pol. 45157: 4.000=4,000 [A]</t>
  </si>
  <si>
    <t>41</t>
  </si>
  <si>
    <t>13273</t>
  </si>
  <si>
    <t>HLOUBENÍ RÝH ŠÍŘ DO 2M PAŽ I NEPAŽ TŘ. I</t>
  </si>
  <si>
    <t>"rýhy pro osazení nových vyústění vpustí, 
vč. ručního dokopání, vč. provedení příp. prostupů gabiony 
komplet,  
vč. vhodného pažení,  
vč. odvozu na skládku s oprávněním k opětovnému využítí - recyklační středisko"</t>
  </si>
  <si>
    <t>- nová UV vlevo před mostem: 1.000*2.000*13.500=27,000 [A] 
 - nová UV vlevo za mostem: 1.000*2.000*9.000=18,000 [B] 
Celkem: A+B=45,000 [C]</t>
  </si>
  <si>
    <t>42</t>
  </si>
  <si>
    <t>17120</t>
  </si>
  <si>
    <t>ULOŽENÍ SYPANINY DO NÁSYPŮ A NA SKLÁDKY BEZ ZHUTNĚNÍ</t>
  </si>
  <si>
    <t>uložení sypaniny na skládku, deponii (mezideponii)</t>
  </si>
  <si>
    <t>- dle pol. 12110 - SEJMUTÍ ORNICE NEBO LESNÍ PŮDY: 85.927=85,927 [A] 
 - dle pol. 17411 - ZÁSYP JAM A RÝH ZEMINOU SE ZHUTNĚNÍM: 658.500=658,500 [B] 
Celkem: A+B=744,427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</si>
  <si>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</si>
  <si>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43</t>
  </si>
  <si>
    <t>17180</t>
  </si>
  <si>
    <t>ULOŽENÍ SYPANINY DO NÁSYPŮ Z NAKUPOVANÝCH MATERIÁLŮ</t>
  </si>
  <si>
    <t>"komplet výměna podloží, zemina CBR&gt;15%, tl. 0,5 m, 
(před a za mostem), 
mimo přechodovou oblast mostu, 
POUZE SE SOUHLASEM TDS A ZÁSTUPCE INVESTORA"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</si>
  <si>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</si>
  <si>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44</t>
  </si>
  <si>
    <t>17380</t>
  </si>
  <si>
    <t>ZEMNÍ KRAJNICE A DOSYPÁVKY Z NAKUPOVANÝCH MATERIÁLŮ</t>
  </si>
  <si>
    <t>podklad krajnic ze ŠD</t>
  </si>
  <si>
    <t>- za mostem vlevo: 0.200*7.030=1,406 [A] 
 - za mostem vpravo: 0.200*7.600=1,520 [B] 
Celkem: A+B=2,926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</si>
  <si>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</si>
  <si>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t>
  </si>
  <si>
    <t>17411</t>
  </si>
  <si>
    <t>ZÁSYP JAM A RÝH ZEMINOU SE ZHUTNĚNÍM</t>
  </si>
  <si>
    <t>"zásypy pro mikropilotážní plošinu nad korytem vodoteče (300 mm nad úroveń stětovnicových jímek), 
komplet, vč. urovnání a hutnění pro pojezd mikropilotážní plošiny, vč. přesypu přes zatrubenní koryta, 
vč. případně nutného doplnění pojezdové vrstvy z nakupovaného materiálu"</t>
  </si>
  <si>
    <t>- pro mikropilotážní plošinu - opěra OP1: 15.000*25.500=382,500 [A] 
 - pro mikropilotážní plošinu - opěra OP2: 15.000*18.400=276,000 [B] 
Celkem: A+B=658,500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</si>
  <si>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</si>
  <si>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46</t>
  </si>
  <si>
    <t>17481</t>
  </si>
  <si>
    <t>ZÁSYP JAM A RÝH Z NAKUPOVANÝCH MATERIÁLŮ</t>
  </si>
  <si>
    <t>"dosypání terénu, jeho srovnání a plynulé napojení prostoru  
pod mostem na terén před a za mostem, 
komplet, včetně dodání a dovozu zeminy, jejího rozprostření a hutnění"</t>
  </si>
  <si>
    <t>- prostor pod mostem mimo zpevnění: 0.350*246.150=86,153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</si>
  <si>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</si>
  <si>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47</t>
  </si>
  <si>
    <t>17581</t>
  </si>
  <si>
    <t>OBSYP POTRUBÍ A OBJEKTŮ Z NAKUPOVANÝCH MATERIÁLŮ</t>
  </si>
  <si>
    <t>"zásypy opěr vč. zhutnění ze zeminy vhodné dle PD, 
vč. hutnění a tvarové úpravy povrchu 
svahové kužely kolem křídel"</t>
  </si>
  <si>
    <t>- obsyp křídla 1L + části gabionu: 0.333*3.000*23.300=23,277 [A] 
 - obsyp křídla 1P: 0.333*3.000*23.570=23,546 [B] 
 - obsyp křídla 2L + části gabionu: 0.333*3.000*35.990=35,954 [C] 
 - obsyp křídla 2P: 0.333*3.000*41.330=41,289 [D] 
Celkem: A+B+C+D=124,066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</si>
  <si>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</si>
  <si>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48</t>
  </si>
  <si>
    <t>"komplet zásypy vyústění z UV,  
dle technologických předpisů pro uložení výústního potrubí"</t>
  </si>
  <si>
    <t>- objem dle pol. 13273: 45.000=45,000 [A] 
Celkem: A=45,000 [B]</t>
  </si>
  <si>
    <t>49</t>
  </si>
  <si>
    <t>17780</t>
  </si>
  <si>
    <t>ZEMNÍ HRÁZKY Z NAKUPOVANÝCH MATERIÁLŮ</t>
  </si>
  <si>
    <t>"materiál zemních hrázek v korytě pro navedení vody do potrubí,  
vč. jejich provedení a nutných úprav v průběhu výstavby"</t>
  </si>
  <si>
    <t>- objem: 2*1.500*0.800*20.500=49,200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</si>
  <si>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</si>
  <si>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50</t>
  </si>
  <si>
    <t>18110</t>
  </si>
  <si>
    <t>ÚPRAVA PLÁNĚ SE ZHUTNĚNÍM V HORNINĚ TŘ. I</t>
  </si>
  <si>
    <t>"srovnání zemní pláně se zhutněním, 
mimo přechodovou oblast mostu, 
v prostoru plné výměny vozovky "</t>
  </si>
  <si>
    <t>- před mostem: 102.840=102,840 [A] 
 - za mostem: 122.030=122,030 [B] 
Celkem: A+B=224,870 [C]</t>
  </si>
  <si>
    <t>Položka zahrnuje:  
- úpravu pláně včetně vyrovnání výškových rozdílů. Míru zhutnění určuje projekt.  
Položka nezahrnuje:  
- x</t>
  </si>
  <si>
    <t>51</t>
  </si>
  <si>
    <t>18220</t>
  </si>
  <si>
    <t>ROZPROSTŘENÍ ORNICE VE SVAHU</t>
  </si>
  <si>
    <t>zpětné ohumusování v min. tl. 0.15 m, včetně dovozu z mezideponie</t>
  </si>
  <si>
    <t>- dle pol.12110 - SEJMUTÍ ORNICE NEBO LESNÍ PŮDY - ve svahu: 0.150*165.156=24,773 [A]</t>
  </si>
  <si>
    <t>Položka zahrnuje:  
- nutné přemístění ornice z dočasných skládek vzdálených do 50m  
- rozprostření ornice v předepsané tloušťce ve svahu přes 1:5  
Položka nezahrnuje:  
- x</t>
  </si>
  <si>
    <t>52</t>
  </si>
  <si>
    <t>18230</t>
  </si>
  <si>
    <t>ROZPROSTŘENÍ ORNICE V ROVINĚ</t>
  </si>
  <si>
    <t>- dle pol.12110 - SEJMUTÍ ORNICE NEBO LESNÍ PŮDY - v rovině: 0.150*407.690=61,154 [A]</t>
  </si>
  <si>
    <t>Položka zahrnuje:  
- nutné přemístění ornice z dočasných skládek vzdálených do 50m  
- rozprostření ornice v předepsané tloušťce v rovině a ve svahu do 1:5</t>
  </si>
  <si>
    <t>53</t>
  </si>
  <si>
    <t>18241</t>
  </si>
  <si>
    <t>ZALOŽENÍ TRÁVNÍKU RUČNÍM VÝSEVEM</t>
  </si>
  <si>
    <t>založení trávníku za mostem vpravo</t>
  </si>
  <si>
    <t>- plocha dle pol.18220 - ROZPROSTŘENÍ ORNICE VE SVAHU - ve svahu: 165.156=165,156 [A] 
 - plocha dle pol.18230 - ROZPROSTŘENÍ ORNICE V ROVINĚ - v rovině: 407.690=407,690 [B] 
Celkem: A+B=572,846 [C]</t>
  </si>
  <si>
    <t>Položka zahrnuje:  
- dodání předepsané travní směsi, její výsev na ornici, zalévání, první pokosení, to vše bez ohledu na sklon terénu  
Položka nezahrnuje:  
- x</t>
  </si>
  <si>
    <t>54</t>
  </si>
  <si>
    <t>18247</t>
  </si>
  <si>
    <t>OŠETŘOVÁNÍ TRÁVNÍKU</t>
  </si>
  <si>
    <t>2x ošetřování</t>
  </si>
  <si>
    <t>- plocha dle pol.18241 - ZALOŽENÍ TRÁVNÍKU RUČNÍM VÝSEVEM: 2*572.846=1 145,692 [A]</t>
  </si>
  <si>
    <t>Položka zahrnuje:  
- pokosení se shrabáním, naložení shrabků na dopravní prostředek, s odvozem a se složením, to vše bez ohledu na sklon terénu  
- nutné zalití a hnojení  
Položka nezahrnuje:  
- x</t>
  </si>
  <si>
    <t>Základy</t>
  </si>
  <si>
    <t>55</t>
  </si>
  <si>
    <t>21263</t>
  </si>
  <si>
    <t>TRATIVODY KOMPLET  Z TRUB Z PLAST HM DN DO 150MM</t>
  </si>
  <si>
    <t>"rubová drenáž DN 150 mm,  
vč. ochrany geotextílií a prostupů přes stěnu (křídla) a zaústění do svahu na povodní straně, 
vč. obsypů mimo přechovodovou oblast, 
vš uložení na tvarovaném a spádovaném podkladním betonu"</t>
  </si>
  <si>
    <t>- za OP1: 15.000=15,000 [A] 
 - za OP2: 15.000=15,000 [B] 
Celkem: A+B=30,000 [C]</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</si>
  <si>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</si>
  <si>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56</t>
  </si>
  <si>
    <t>21331</t>
  </si>
  <si>
    <t>DRENÁŽNÍ VRSTVY Z BETONU MEZEROVITÉHO (DRENÁŽNÍHO)</t>
  </si>
  <si>
    <t>obsyp rubové drenáže mezerovitým betonem, za stěnami rámu</t>
  </si>
  <si>
    <t>- za OP1: 0.300*0.300*11.600=1,044 [A] 
 - za OP2: 0.300*0.300*11.600=1,044 [B] 
Celkem: A+B=2,088 [C]</t>
  </si>
  <si>
    <t>Položka zahrnuje:  
- dodávku předepsaného materiálu pro drenážní vrstvu, včetně mimostaveništní a vnitrostaveništní dopravy  
- provedení drenážní vrstvy předepsaných rozměrů a předepsaného tvaru  
Položka nezahrnuje:  
- x</t>
  </si>
  <si>
    <t>57</t>
  </si>
  <si>
    <t>21341</t>
  </si>
  <si>
    <t>DRENÁŽNÍ VRSTVY Z PLASTBETONU (PLASTMALTY)</t>
  </si>
  <si>
    <t>drenážní vrstva z polymerbetonu v úžlabí NK</t>
  </si>
  <si>
    <t>- žebro: 2*0.150*0.035*26.900=0,282 [A] 
 - v místě OIZ: 10*0.500*0.045*0.500=0,113 [B] 
 - v místě ODV: 14*0.800*0.045*0.950=0,479 [C] 
Celkem: A+B+C=0,874 [D]</t>
  </si>
  <si>
    <t>58</t>
  </si>
  <si>
    <t>227841</t>
  </si>
  <si>
    <t>MIKROPILOTY KOMPLET D DO 200MM NA POVRCHU</t>
  </si>
  <si>
    <t>"komplet mikropiloty prům. trubky 108/16, 
vč. injektáže dle typu podloží 
svislé, příp. šikmé, vč. úpravy hlavy, 
neobsahuje vrty, vykázaná čistě délky mikropiloty bez nadstavení"</t>
  </si>
  <si>
    <t>- OP1: 42*8.500=357,000 [A] 
 - OP2: 42*8.500=357,000 [B] 
Celkem: A+B=714,000 [C]</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</si>
  <si>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</si>
  <si>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59</t>
  </si>
  <si>
    <t>228121</t>
  </si>
  <si>
    <t>VYTAHOVÁNÍ PILOT ZE ŽELEZOBET DÍLCŮ</t>
  </si>
  <si>
    <t>"komplet odstranění ŽB pilot pod mostem, vč. odvozu, 
při nemožnosti vytažení příp. ubourání s ponecháním armatury a napojení na základ opěry 
vč. odvozu na skládku s oprávněním k opětovnému využítí - recyklační středisko 
POUZE SE SOUHLASEM TDS A ZÁSTUPCE INVESTORA"</t>
  </si>
  <si>
    <t>- pod mostem (odhad předp. parametrů a počty kusů): 30*0.300*0.300*6.000=16,200 [A]</t>
  </si>
  <si>
    <t>Položka zahrnuje:  
- vodorovnou dopravu a uložení na skládku  
Položka nezahrnuje:  
- poplatky za skládku</t>
  </si>
  <si>
    <t>60</t>
  </si>
  <si>
    <t>22818</t>
  </si>
  <si>
    <t>VYTAHOVÁNÍ PILOT Z DŘEVĚNÝCH DÍLCŮ</t>
  </si>
  <si>
    <t>"komplet odstranění dřevěných pilot pod mostem, vč. odvozu a likivdace v režii zhotovitle, 
při nemožnosti vytažení příp. zkrácení a zaříznutí min. 200 mm pod terénem 
POUZE SE SOUHLASEM TDS A ZÁSTUPCE INVESTORA"</t>
  </si>
  <si>
    <t>- pod mostem (odhad předp. parametrů a počtu kusů): 30*6.000*0.071=12,780 [A]</t>
  </si>
  <si>
    <t>61</t>
  </si>
  <si>
    <t>23117A</t>
  </si>
  <si>
    <t>ŠTĚTOVÉ STĚNY BERANĚNÉ Z KOVOVÝCH DÍLCŮ TRVALÉ (PLOCHA)</t>
  </si>
  <si>
    <t>"uzavřené štětovnicové jímky kolem opěr, 
komplet, včetně dovozu a zaražení do požadované výšky a hloubky v požadovaném tvaru, 
vč. příp. ztužení, převázky, rozepření a zajištění tuhosti 
zkrácení vykázáno zvlášť"</t>
  </si>
  <si>
    <t>- u OP1: 2*(6.000+14.000)*6.000=240,000 [A] 
 - u OP2: 2*(6.000+14.000)*6.000=240,000 [B] 
Celkem: A+B=480,000 [C]</t>
  </si>
  <si>
    <t>Položka zahrnuje:  
- zřízení stěny  
- dodání štětovnic v požadované kvalitě, případně jejich ošetřování, řezání, nastavování a další úpravy  
- kleštiny, převázky. a další pomocné a doplňkové konstrukce  
- nastražení a zaberanění dílců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</si>
  <si>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62</t>
  </si>
  <si>
    <t>23717A</t>
  </si>
  <si>
    <t>ODSTRANĚNÍ ŠTĚTOVÝCH STĚN Z KOVOVÝCH DÍLCŮ V PLOŠE</t>
  </si>
  <si>
    <t>"zkrácení uzavřené štětovnicové jímky kolem opěr, 
komplet zkrácení do požadované výšky,  
vč. odvozu a likvidace odpadu v režii zhotovitele"</t>
  </si>
  <si>
    <t>- u OP1: 2*(6.000+14.000)*0.900=36,000 [A] 
 - u OP2: 2*(6.000+14.000)*0.900=36,000 [B] 
Celkem: A+B=72,000 [C]</t>
  </si>
  <si>
    <t>Položka zahrnuje:  
- odstranění stěn včetně odvozu a uložení na skládku  
Položka nezahrnuje:  
- x</t>
  </si>
  <si>
    <t>63</t>
  </si>
  <si>
    <t>26175</t>
  </si>
  <si>
    <t>VRTY PRO KOTV, INJEKT, MIKROPIL NA POVR TŘ I A II D DO 300MM</t>
  </si>
  <si>
    <t>vrty pro mikropiloty - hluché hloubení, 
ve stísněných podmínkách 
předp. průměr vrtného nástroje do 220 mm 
komplet,  
vč. odvozu na skládku s oprávněním k opětovnému využítí - recyklační středisko</t>
  </si>
  <si>
    <t>- u OP1: 42*2.000=84,000 [A] 
 - u OP2: 42*2.000=84,000 [B] 
Celkem: A+B=168,000 [C]</t>
  </si>
  <si>
    <t>Položka zahrnuje:  
- přemístění, montáž a demontáž vrtných souprav  
- svislou dopravu zeminy z vrtu  
- vodorovnou dopravu zeminy bez uložení na skládku  
- případně nutné pažení dočasné (včetně odpažení) i trvalé  
Položka nezahrnuje:  
- x</t>
  </si>
  <si>
    <t>64</t>
  </si>
  <si>
    <t>26185</t>
  </si>
  <si>
    <t>VRT PRO KOTV, INJEK, MIKROPIL NA POVR TŘ III A IV D DO 300MM</t>
  </si>
  <si>
    <t>"vrty pro mikropiloty - pod úrovní základů - mimo vetknutí do skalního podloží, 
ve stísněných podmínkách,  
předp. průměr vrtného nástroje do 220 mm 
komplet,  
vč. odvozu na skládku s oprávněním k opětovnému využítí - recyklační středisko"</t>
  </si>
  <si>
    <t>- u OP1: 42*5.300=222,600 [A] 
 - u OP2: 42*5.000=210,000 [B] 
Celkem: A+B=432,600 [C]</t>
  </si>
  <si>
    <t>65</t>
  </si>
  <si>
    <t>26195</t>
  </si>
  <si>
    <t>VRTY PRO KOTV, INJEKT, MIKROPIL NA POVR TŘ V A VI D DO 300MM</t>
  </si>
  <si>
    <t>"vrty pro mikropiloty - pod úrovní základů - vetknutí do skalního podloží, 
ve stísněných podmínkách,  
předp. průměr vrtného nástroje do 220 mm 
komplet,  
vč. odvozu na skládku s oprávněním k opětovnému využítí - recyklační středisko"</t>
  </si>
  <si>
    <t>- u OP1: 42*3.200=134,400 [A] 
 - u OP2: 42*3,500=147,000 [B] 
Celkem: A+B=281,400 [C]</t>
  </si>
  <si>
    <t>66</t>
  </si>
  <si>
    <t>272313</t>
  </si>
  <si>
    <t>ZÁKLADY Z PROSTÉHO BETONU DO C16/20</t>
  </si>
  <si>
    <t>podkladní spádový beton C 12/15n X0 pod rubovou drenáží š. 300 mm, proměnné výšky</t>
  </si>
  <si>
    <t>- za rubem OP1: 0.300*1.100*11.600=3,828 [A] 
 - mimo rub OP1: 0.300*0.150*2.700=0,122 [B] 
 - za rubem OP2: 0.300*1.100*11.600=3,828 [C] 
 - mimo rub OP2: 0.300*0.150*2.700=0,122 [D] 
Celkem: A+B+C+D=7,900 [E]</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</si>
  <si>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</si>
  <si>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67</t>
  </si>
  <si>
    <t>272326x</t>
  </si>
  <si>
    <t>ZÁKLADY ZE ŽELEZOBETONU DO C35/45</t>
  </si>
  <si>
    <t>"základy pod mostní rámovou konstrukcí C35/45, 
komplet, vč. bednění, vč. izolačních souvrství asf. nátěry, 
komplet vč. přípravy pro vrubový kloub v koruně, 
provádění v uzavřené jímce"</t>
  </si>
  <si>
    <t>- základ OP1: 4.000*1.200*13.400=64,320 [A] 
 - základ OP2: 4.000*1.200*13.400=64,320 [B] 
Celkem: A+B=128,640 [C]</t>
  </si>
  <si>
    <t>68</t>
  </si>
  <si>
    <t>272365</t>
  </si>
  <si>
    <t>VÝZTUŽ ZÁKLADŮ Z OCELI 10505, B500B</t>
  </si>
  <si>
    <t>výztuž základu, parametrická spotřeba - odhad 160 kg/m3</t>
  </si>
  <si>
    <t>- objem dle pol. 272326x: 0.160*128.640=20,582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</si>
  <si>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</si>
  <si>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69</t>
  </si>
  <si>
    <t>28997</t>
  </si>
  <si>
    <t>OPLÁŠTĚNÍ (ZPEVNĚNÍ) Z GEOTEXTILIE A GEOMŘÍŽOVIN</t>
  </si>
  <si>
    <t>"ochrana fólie v těsnící vrstvě, vykázána 2x plocha ((1+1)x600 g/m2)  
vykázáno bez přesahů"</t>
  </si>
  <si>
    <t>- za OP1: 2*5.500*11.600=127,600 [A] 
 - za OP2: 2*5.500*11.600=127,600 [B] 
Celkem: A+B=255,200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</si>
  <si>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</si>
  <si>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70</t>
  </si>
  <si>
    <t>28999</t>
  </si>
  <si>
    <t>OPLÁŠTĚNÍ (ZPEVNĚNÍ) Z FÓLIE</t>
  </si>
  <si>
    <t>"těsnící fólie s pevností 20 kN/m v přechod. oblasti,  
vykázáno bez přesahů"</t>
  </si>
  <si>
    <t>- za OP1: 5.500*11.600=63,800 [A] 
 - za OP2: 5.500*11.600=63,800 [B] 
Celkem: A+B=127,600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</si>
  <si>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</si>
  <si>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</si>
  <si>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71</t>
  </si>
  <si>
    <t>31717</t>
  </si>
  <si>
    <t>KOVOVÉ KONSTRUKCE PRO KOTVENÍ ŘÍMSY</t>
  </si>
  <si>
    <t>KG</t>
  </si>
  <si>
    <t>kotevní přípravek říms, 7 kg/ks, á 1 m, vč. osazení a PKO</t>
  </si>
  <si>
    <t>- pod levou římsou: 34*7.000=238,000 [A] 
 - pod pravou římsou: 34*7.000=238,000 [B] 
Celkem: A+B=476,000 [C]</t>
  </si>
  <si>
    <t>Položka zahrnuje:  
- dodávku (výrobu) kotevního prvku předepsaného tvaru  
- jeho osazení do předepsané polohy včetně nezbytných prací (vrty, zálivky apod.)  
Položka nezahrnuje:  
- x</t>
  </si>
  <si>
    <t>72</t>
  </si>
  <si>
    <t>31731</t>
  </si>
  <si>
    <t>ŘÍMSY Z PROST BETONU</t>
  </si>
  <si>
    <t>"beton pod římsami mimo uložení na křídla C 25/30, 
komplet vč. separace XPS polystyrenem od NK tl. min. 50 mm 
vč. kotvení trny do spodní stavby (trny prům. 25 m, vrtání, osazení/vlepení max á 0,50 m) 
(mezi křídlem a přechodovou deskou)"</t>
  </si>
  <si>
    <t>- římsu u křídla 1L: 2.800*0.500*3.450=4,830 [A] 
 - římsa u křídla 1P: 0.800*0.500*3.450=1,380 [B] 
 - římsa u křídla 2L: 2.800*0.500*3.450=4,830 [C] 
 - římsa u křídla 2P: 0.800*0.500*3.450=1,380 [D] 
Celkem: A+B+C+D=12,420 [E]</t>
  </si>
  <si>
    <t>73</t>
  </si>
  <si>
    <t>"dobetonování prostoru mezi obrubníkem před OP1 a ŽB římsou v místě zúžení vozovky 
před OP1, z betonu odpovídajícího betonu říms na mostě,  
komplet vč. separace XPS polystyrenem tl. min 20 mm podél římsy mostu, 
vč. těsnění spáry, spádování betonu a jeho povrchových úprav dle říms na mostě"</t>
  </si>
  <si>
    <t>- levá strana: 0.5*0.330*0.750*2.500=0,309 [A] 
 - pravá strana: 0.5*0.330*0.750*2.500=0,309 [B] 
Celkem: A+B=0,618 [C]</t>
  </si>
  <si>
    <t>74</t>
  </si>
  <si>
    <t>317325</t>
  </si>
  <si>
    <t>ŘÍMSY ZE ŽELEZOBETONU DO C30/37 (B37)</t>
  </si>
  <si>
    <t>"železobetonové římsy z betonu C30/37, 
vč. bednění, pracovních a dilatačních spar (zhotovení a těsnění),  
vč. striáže na horním povrchu"</t>
  </si>
  <si>
    <t>- levá římsa: 31.800*1.150=36,570 [A] 
 - pravá římsa: 31.800*0.610=19,398 [B] 
Celkem: A+B=55,968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</si>
  <si>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</si>
  <si>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75</t>
  </si>
  <si>
    <t>317365</t>
  </si>
  <si>
    <t>VÝZTUŽ ŘÍMS Z OCELI 10505, B500B</t>
  </si>
  <si>
    <t>"parametrická spotřeba - odhad 150 kg/m3,  
komplet"</t>
  </si>
  <si>
    <t>- objem dle pol. 317325: 0.150*55.968=8,395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</si>
  <si>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</si>
  <si>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76</t>
  </si>
  <si>
    <t>333126</t>
  </si>
  <si>
    <t>MOSTNÍ OPĚRY A KŘÍDLA Z DÍLCŮ ŽELEZOBETON DO C40/50</t>
  </si>
  <si>
    <t>"železobetonová mostní křídla z betonu C 35/45, 
komplet ,vč. nátěrů / izolačního souvrství zasypaných ploch proti zemní vlhkosti,  
vč. těsnění a přeizolování spar, 
vč. případných prostupů drenáže"</t>
  </si>
  <si>
    <t>- křídlo 1L: 3.500*2.720=9,520 [A] 
 - křídlo 1P: 3.500*2.690=9,415 [B] 
 - křídlo 2L: 3.500*2.720=9,520 [C] 
 - křídlo 2P: 3.500*2.680=9,380 [D] 
Celkem: A+B+C+D=37,835 [E]</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</si>
  <si>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</si>
  <si>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77</t>
  </si>
  <si>
    <t>333365</t>
  </si>
  <si>
    <t>VÝZTUŽ MOSTNÍCH OPĚR A KŘÍDEL Z OCELI 10505, B500B</t>
  </si>
  <si>
    <t>"parametrická spotřeba - odhad 160 kg/m3,  
komplet"</t>
  </si>
  <si>
    <t>- objem dle pol. 333125: 0.160*37.835=6,054 [A]</t>
  </si>
  <si>
    <t>78</t>
  </si>
  <si>
    <t>389326</t>
  </si>
  <si>
    <t>MOSTNÍ RÁMOVÉ KONSTR ZE ŽELEZOBETONU DO C40/50</t>
  </si>
  <si>
    <t>"železobetonový mostní rám s dodatečně předpjatou příčlí z betonu C 35/45 (stěny rámu, příčel rámu), 
komplet ,vč. nátěrů / izolačního souvrství zasypaných ploch proti zemní vlhkosti,  
vč. těsnění a přeizolování spar, 
vč. případných prostupů drenáže"</t>
  </si>
  <si>
    <t>- stěna rámu OP1: 1.400*2.240*13.000=40,768 [A] 
 - stěna rámu OP2: 1.400*2.240*13.000=40,768 [B] 
 - příčel rámu - konstantní část: 22,000*8,950=196,900 [C] 
 - příčel rámu - proměnná část: 8,240*4,740=39,058 [D] 
 - příčel rámu - nad stěnou OP1: 1,400*19,610=27,454 [E] 
 - příčel rámu - nad stěnou OP2: 1,400*19.610=27,454 [F] 
 - koncová část nad OP1: 0,800*17,840=14,272 [G] 
 - koncová část nad OP2: 0,800*17,840=14,272 [H] 
 - konzola pod PD OP1: 6,900*0,150=1,035 [I] 
 - konzola pod PD OP2: 7.900*0.150=1,185 [J] 
Celkem: A+B+C+D+E+F+G+H+I+J=403,166 [K]</t>
  </si>
  <si>
    <t>79</t>
  </si>
  <si>
    <t>389365</t>
  </si>
  <si>
    <t>VÝZTUŽ MOSTNÍ RÁMOVÉ KONSTRUKCE Z OCELI 10505, B500B</t>
  </si>
  <si>
    <t>"parametrická spotřeba - odhad 200 kg/m3,  
komplet"</t>
  </si>
  <si>
    <t>- objem dle pol. 389326: 0.200*403.166=80,633 [A]</t>
  </si>
  <si>
    <t>Vodorovné konstrukce</t>
  </si>
  <si>
    <t>80</t>
  </si>
  <si>
    <t>420325</t>
  </si>
  <si>
    <t>PŘECHODOVÉ DESKY MOSTNÍCH OPĚR ZE ŽELEZOBETONU C30/37</t>
  </si>
  <si>
    <t>"vlečené přechodové desky za rubem rámu, 
komplet, včetně úpravy v místě vrubového kloubu"</t>
  </si>
  <si>
    <t>- OP1: 6.900*1.800=12,420 [A] 
 - OP2: 7.900*1.800=14,220 [B] 
Celkem: A+B=26,640 [C]</t>
  </si>
  <si>
    <t>81</t>
  </si>
  <si>
    <t>420365</t>
  </si>
  <si>
    <t>VÝZTUŽ PŘECHODOVÝCH DESEK MOSTNÍCH OPĚR Z OCELI 10505, B500B</t>
  </si>
  <si>
    <t>"parametrická spotřeba - odhad 120 kg/m3,  
komplet"</t>
  </si>
  <si>
    <t>- objem dle pol. 420325: 0.120*26.640=3,197 [A]</t>
  </si>
  <si>
    <t>82</t>
  </si>
  <si>
    <t>42137</t>
  </si>
  <si>
    <t>VÝZTUŽ MOSTNÍ NOSNÉ DESKOVÉ KONSTR PŘEDPÍNACÍ</t>
  </si>
  <si>
    <t>předpínací výztuž příčle rámu, komplet, vč. kotev, včetně osazení do požadované polohy,  
vč. předepnutí, a injektáže, 
kabelové kanálky pro stupeň ochrany PL2, 
předpínací výztuž Y1860 S7-15,7 - 22 lanové kabely + 7-dmi lanové kabely 
vykázána hmotnost předpínacích lan bez hmotnosti kotev</t>
  </si>
  <si>
    <t>- kabely A: 14*22*(1.500+25.730+1.500)*1.18/1000=10,442 [A] 
 - kabely B: 4*7*(1.500+25.720+1.500)*1.18/1000=0,949 [B] 
Celkem: A+B=11,391 [C]</t>
  </si>
  <si>
    <t>Položka zahrnuje:  
-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  
Položka nezahrnuje:  
- x</t>
  </si>
  <si>
    <t>83</t>
  </si>
  <si>
    <t>42838</t>
  </si>
  <si>
    <t>KLOUB ZE ŽELEZOBETONU VČET VÝZTUŽE</t>
  </si>
  <si>
    <t>"vrubový kloub š.300 mm v patě stěn rámu na základech, 
komplet, vč.výztuže, vč. těsnících profilů, bednění, výplně  a izolací 
armatura dle PD"</t>
  </si>
  <si>
    <t>- OP1: 12.400=12,400 [A] 
 - OP2: 12.400=12,400 [B] 
Celkem: A+B=24,800 [C]</t>
  </si>
  <si>
    <t>Položka zahrnuje:  
- pouze zhotovení kloubu (zřízení a odstranění vložky pro pérové a vrubové klouby a pod.)  
Položka nezahrnuje:  
- beton a výztuž,  musí být zahrnuto v příslušných konstrukčních částech  
- beton a výztuž samostatného kloubu (např. kyvné sloupečky) se zařazují jako vodorovná konstrukce.</t>
  </si>
  <si>
    <t>84</t>
  </si>
  <si>
    <t>"vrubový kloub uchycení přechodové desky, 
komplet, vč. výztuže, vč. bednění, výplně  a izolací"</t>
  </si>
  <si>
    <t>- OP1: 6.900=6,900 [A] 
 - OP2: 7.900=7,900 [B] 
Celkem: A+B=14,800 [C]</t>
  </si>
  <si>
    <t>85</t>
  </si>
  <si>
    <t>434125</t>
  </si>
  <si>
    <t>SCHODIŠŤOVÉ STUPNĚ, Z DÍLCŮ ŽELEZOBETON DO C30/37</t>
  </si>
  <si>
    <t>prefabrikované schodišťové stupně z betonu C30/37 XF4, vč. dodání a osazení do def. polohy</t>
  </si>
  <si>
    <t>- revizní schodiště u OP1: 20*0.750*0.180*0.450=1,215 [A] 
 - revizní schodiště u OP2: 20*0.750*0.180*0.450=1,215 [B] 
Celkem: A+B=2,430 [C]</t>
  </si>
  <si>
    <t>86</t>
  </si>
  <si>
    <t>451312</t>
  </si>
  <si>
    <t>PODKLADNÍ A VÝPLŇOVÉ VRSTVY Z PROSTÉHO BETONU C12/15</t>
  </si>
  <si>
    <t>podkladní beton C 12/15 X0 pod základy rámu tl. 200 mm uvnitř jímky, 
komplet, vč. odseparování mikropilot přes podkladní beton  
(XPS polystyrenem do vlhka v min. tl. 50 mm),  
vč. odseparování v úrovni budoucího základu rámu po výšce  
(XPS polystyrenem do vlhka tl. min. 50 mm)</t>
  </si>
  <si>
    <t>- štětovnicová jímka OP1: 6.000*0.200*14.000=16,800 [A] 
 - štětovnicová jímka OP2: 6.000*0.200*14.000=16,800 [B] 
Celkem: A+B=33,600 [C]</t>
  </si>
  <si>
    <t>87</t>
  </si>
  <si>
    <t>podkladní beton C 12/15 X0 pod přesahem křídel min. tl. 0,10 m</t>
  </si>
  <si>
    <t>- pod křídlem 1L: 0.800*0.100*1.200=0,096 [A] 
 - pod křídlem 1P: 0.800*0.100*1.200=0,096 [B] 
 - pod křídlem 2L: 0.800*0.100*1.200=0,096 [C] 
 - pod křídlem 2P: 0.800*0.100*1.200=0,096 [D] 
Celkem: A+B+C+D=0,384 [E]</t>
  </si>
  <si>
    <t>88</t>
  </si>
  <si>
    <t>podkladní beton C 12/15 X0 pod přechodvými deskami  min. tl. 0,15 m</t>
  </si>
  <si>
    <t>- přechodová deska OP1: 6.900*0.150*4.800=4,968 [A] 
 - přechodová deska OP2: 7.900*0.150*4.800=5,688 [B] 
Celkem: A+B=10,656 [C]</t>
  </si>
  <si>
    <t>89</t>
  </si>
  <si>
    <t>451314</t>
  </si>
  <si>
    <t>PODKLADNÍ A VÝPLŇOVÉ VRSTVY Z PROSTÉHO BETONU C25/30</t>
  </si>
  <si>
    <t>"podkladní beton C25/30n XF3 pod zpevněním z lomového kamene a pod schodišti 
(kámen a stupně vykázány zvlášť, prahy vykázány zvlášt)"</t>
  </si>
  <si>
    <t>- pod revizní schodiště OP1 a kamenou dlažbu podél křídla - křídlo 1P: 1.300*0.200*6.000=1,560 [A] 
 - pod revizní schodiště OP2 a kamenou dlažbu podél křídla- křídlo 2P: 1,300*0,200*6,000=1,560 [B] 
 - před a za revizním schodištěm OP1 - křídlo 1P: 0.200*2.050=0,410 [C] 
 - před a za revizním schodištěm OP2 - křídlo 2P: 0.200*3.560=0,712 [D] 
 - zpěvnění před OP1 - v korytě: 0.200*115.560=23,112 [E] 
 - zpěvnění před OP2: 0.500*16.280=8,140 [F] 
 - zpevnění podél křídla 1L: 0.550*0.200*6.000=0,660 [G] 
 - zpevnění podél křídla 2P: 0.550*0.200*6.000=0,660 [H]  
 - zpevnění za křídle 2P - do nezámrzné hloubky po nátok do skluzu: 2.050*0.800*2.500=4,100 [I] 
 - zpevnění za křídle 2P - kolem nátoku do skluzu: 0.200*1.890=0,378 [J] 
Celkem: A+B+C+D+E+F+G+H+I+J=41,292 [K]</t>
  </si>
  <si>
    <t>90</t>
  </si>
  <si>
    <t>45157</t>
  </si>
  <si>
    <t>PODKLADNÍ A VÝPLŇOVÉ VRSTVY Z KAMENIVA TĚŽENÉHO</t>
  </si>
  <si>
    <t>výplň vsakovací jímky štěrkem fr. 32/63</t>
  </si>
  <si>
    <t>- za křídlem 2P: 1.000*2.000*2.000=4,000 [A]</t>
  </si>
  <si>
    <t>Položka zahrnuje:  
- dodávku předepsaného kameniva  
- mimostaveništní a vnitrostaveništní dopravu a jeho uložení  
- není-li v zadávací dokumentaci uvedeno jinak, jedná se o nakupovaný materiál  
Položka nezahrnuje:  
- x</t>
  </si>
  <si>
    <t>91</t>
  </si>
  <si>
    <t>458312</t>
  </si>
  <si>
    <t>VÝPLŇ ZA OPĚRAMI A ZDMI Z PROST BETONU DO C12/15</t>
  </si>
  <si>
    <t>"výplň hubeným betonem C12/15 kolem základů v jímce, 
odseparované od základů XPS polystyrenem, 
komplet, vč. uložení a hutnění, 
vč.spádování"</t>
  </si>
  <si>
    <t>- OP1 - za základem: 1.600*1.140*14.000=25,536 [A] 
 - OP1 - před základem: 0.330*1.140*14.000=5,267 [B] 
 - OP1 - na bocích základu: 2*4.000*1.200*0.300=2,880 [C] 
 - OP2 - za základem: 1.600*1.140*14.000=25,536 [D] 
 - OP2 - před základem: 0.330*1.140*14.000=5,267 [E] 
 - OP2 - na bocích základu: 2*4.000*1.200*0.300=2,880 [F] 
Celkem: A+B+C+D+E+F=67,366 [G]</t>
  </si>
  <si>
    <t>92</t>
  </si>
  <si>
    <t>45850</t>
  </si>
  <si>
    <t>VÝPLŇ ZA OPĚRAMI A ZDMI Z KAMENIVA</t>
  </si>
  <si>
    <t>"zásypy opěr ze zeminy vhodné dle PD, 
vč. zhutnění na požadovanou hodnotu, 
přechodová oblast - pod těsnící vrstvou"</t>
  </si>
  <si>
    <t>- OP1 - mezi křídly: 11.600*3.770=43,732 [A] 
 - OP1 - vně křídel: 17.000*1.960=33,320 [B] 
 - OP2 - mezi křídly: 11.600*3.770=43,732 [C] 
 - OP2 - vně křídel: 17.000*1.960=33,320 [D] 
Celkem: A+B+C+D=154,104 [E]</t>
  </si>
  <si>
    <t>93</t>
  </si>
  <si>
    <t>"zásypy opěr ze zeminy vhodné dle PD, 
vč. zhutnění na požadovanou hodnotu, 
přechodová oblast - nad těsnící vrstvou"</t>
  </si>
  <si>
    <t>- OP1 - mezi křídly:11.600*3.140=36,424 [A] 
 - OP1 - vně křídel: 17.000*4.550=77,350 [B] 
 - OP2 - mezi křídly: 11.600*3.140=36,424 [C] 
 - OP2 - vně křídel: 17.000*4.550=77,350 [D] 
Celkem: A+B+C+D=227,548 [E]</t>
  </si>
  <si>
    <t>94</t>
  </si>
  <si>
    <t>45852</t>
  </si>
  <si>
    <t>VÝPLŇ ZA OPĚRAMI A ZDMI Z KAMENIVA DRCENÉHO</t>
  </si>
  <si>
    <t>"zásypy opěr ze zeminy vhodné dle PD, 
vč. zhutnění na požadovanou hodnotu, 
přechodová oblast - přechodový klín a ochranný zásyp s drenážní funkcí"</t>
  </si>
  <si>
    <t>- OP1 - mezi křídly: 11.600*2.390=27,724 [A] 
 - OP1 - vně křídel: 17.000*2.160=36,720 [B] 
 - OP1 - podél přechodové desky - mezi křídly: 4.700*2.390=11,233 [C] 
 - OP1 - podél přechodové desky - vně křídel: 10.100*1.970=19,897 [D] 
 - OP2 - mezi křídly: 11.600*1.140=13,224 [E] 
 - OP2 - vně křídel: 17.000*1.160=19,720 [F] 
 - OP2 - podél přechodové desky - mezi křídl: 3.700*1.140=4,218 [G] 
 - OP2 - podél přechodové desky - vně křídel: 9.100*1.160=10,556 [H] 
Celkem: A+B+C+D+E+F+G+H=143,292 [I]</t>
  </si>
  <si>
    <t>95</t>
  </si>
  <si>
    <t>46251</t>
  </si>
  <si>
    <t>ZÁHOZ Z LOMOVÉHO KAMENE</t>
  </si>
  <si>
    <t>"těžký kamenný zához, kameny min. 200 kg, 
s urovnaným povrchem, s vyklínováním"</t>
  </si>
  <si>
    <t>- v korytě - na vtoku - před zpevněním pod mostem: 0.500*16.450=8,225 [A]  
 - v korytě - na výtoku - za zpevněním pod mostem: 0,500*16,590=8,295 [B] 
Celkem: A+B=16,520 [C]</t>
  </si>
  <si>
    <t>Položka zahrnuje:  
- dodávku a zához lomového kamene předepsané frakce  
-  včetně mimostaveništní a vnitrostaveništní dopravy  
- není-li v zadávací dokumentaci uvedeno jinak, jedná se o nakupovaný materiál  
Položka nezahrnuje:  
- x</t>
  </si>
  <si>
    <t>96</t>
  </si>
  <si>
    <t>465512</t>
  </si>
  <si>
    <t>DLAŽBY Z LOMOVÉHO KAMENE NA MC</t>
  </si>
  <si>
    <t>"zpevnění z lom. kam. tl. 250 mm do betonového lože (vykázáno zvlášť), 
vč. spárování proti CHRL"</t>
  </si>
  <si>
    <t>- kamená dlažba podél křídla - křídlo 1P: 0.450*0.250*6.000=0,675 [A] 
 - kamená dlažba podél křídla - křídlo 2P: 0.450*0.250*6.000=0,675 [B] 
 - před a za revizním schodištěm OP1 - křídlo 1P: 0.250*2.050=0,513 [C] 
 - před a za revizním schodištěm OP2 - křídlo 2P: 0.250*3.560=0,890 [D] 
 - zpěvnění před OP1 - v korytě: 0.250*115.560=28,890 [E] 
 - zpěvnění před OP2: 0.250*16.280=4,070 [F] 
 - zpevnění podél křídla 1L: 0.450*0.250*6.000=0,675 [G] 
 - zpevnění podél křídla 2P: 0.450*0.250*6.000=0,675 [H] 
 - zpevnění za křídlem 2P - nad zpevněním do nezámrzné hloubky: 2.050*0.250*2.500=1,281 [I] 
 - zpevnění za křídlem 2P - kolem nátoku do skluzu: 0.250*1.890=0,473 [J] 
Celkem: A+B+C+D+E+F+G+H+I+J=38,817 [K]</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</si>
  <si>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</si>
  <si>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97</t>
  </si>
  <si>
    <t>467314</t>
  </si>
  <si>
    <t>STUPNĚ A PRAHY VODNÍCH KORYT Z PROSTÉHO BETONU C25/30</t>
  </si>
  <si>
    <t>betonové prahy v korytě z betonu min. C25/30 XF3, komplet, vč. příp. bednění</t>
  </si>
  <si>
    <t>- před OP1 - v korytě - podélně s mostem vlevo: 0.400*1.00*10.230=4,092 [A] 
 - před OP1 - v korytě - podélně s mostem vpravo: 0.400*1.000*9.000=3,600 [B] 
 - před OP1 - v korytě - vlevo ve směru toku: 0.400*1.000*14.750=5,900 [C] 
 - před OP1 - v korytě - vpravo ve směru toku: 0.400*1.00*14.830=5,932 [D] 
 - před OP1 - v korytě - vpravo ve směru toku - ukončení zpevnění: 0.400*1.000*14.830=5,932 [E] 
 - před OP2 - podélně s mostem vlevo: 0.400*1.000*1.500=0,600 [F] 
 - před OP2 - podélně s mostem vpravo: 0.400*1.000*1.500=0,600 [G] 
 - před OP2 - příčně: 0.400*1.000*15.250=6,100 [H] 
Celkem: A+B+C+D+E+F+G+H=32,756 [I]</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</si>
  <si>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</si>
  <si>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98</t>
  </si>
  <si>
    <t>56331</t>
  </si>
  <si>
    <t>VOZOVKOVÉ VRSTVY ZE ŠTĚRKODRTI TL. DO 50MM</t>
  </si>
  <si>
    <t>lože z drceného kameniva fr. 4/8 tl. 40 mm</t>
  </si>
  <si>
    <t>- před mostem vlevo - varovný a signání pás (plocha dle pol. 58261A): 5.500=5,500 [A] 
 - před mostem vpravo - varovný a signání pás (plocha dle pol. 58261A): 5.000=5,000 [B] 
 - před mostem vpravo - zámková dlažba (plocha dle pol. 582611): 16.460=16,460 [C] 
Celkem: A+B+C=26,960 [D]</t>
  </si>
  <si>
    <t>Položka zahrnuje:  
- dodání kameniva předepsané kvality a zrnitosti  
- rozprostření a zhutnění vrstvy v předepsané tloušťce  
- zřízení vrstvy bez rozlišení šířky, pokládání vrstvy po etapách  
Položka nezahrnuje:  
- postřiky, nátěry</t>
  </si>
  <si>
    <t>99</t>
  </si>
  <si>
    <t>56332</t>
  </si>
  <si>
    <t>VOZOVKOVÉ VRSTVY ZE ŠTĚRKODRTI TL. DO 100MM</t>
  </si>
  <si>
    <t>povrch prostoru za mostem v místě lavičky - válcovaná štěrkodrť 0/32</t>
  </si>
  <si>
    <t>- plocha zpevněné části: 6.500=6,500 [A]</t>
  </si>
  <si>
    <t>100</t>
  </si>
  <si>
    <t>56334</t>
  </si>
  <si>
    <t>VOZOVKOVÉ VRSTVY ZE ŠTĚRKODRTI TL. DO 200MM</t>
  </si>
  <si>
    <t>"podkladní vrstva štěrkodrti ŠDA tl. 200 mm + podkladní vrstva štěrkodrti min. 150 mm 
vozovka"</t>
  </si>
  <si>
    <t>- před mostem - min. 150 mm: 106.800=106,800 [A] 
 - za mostem - min. 150 mm: 127.360=127,360 [B] 
 - před mostem - 200 mm: 103.120=103,120 [C] 
 - za mostem - 200 mm: 122.970=122,970 [D] 
Celkem: A+B+C+D=460,250 [E]</t>
  </si>
  <si>
    <t>101</t>
  </si>
  <si>
    <t>"podkladní vrstva ŠDB tl. 200 mm, 
chodník "</t>
  </si>
  <si>
    <t>- před mostem vlevo: 41.500=41,500 [A] 
 - za mostem vlevo: 40.010=40,010 [B] 
 - v prostoru lavičky za mostem vlevo: 7.150=7,150 [C] 
Celkem: A+B+C=88,660 [D]</t>
  </si>
  <si>
    <t>102</t>
  </si>
  <si>
    <t>56932</t>
  </si>
  <si>
    <t>ZPEVNĚNÍ KRAJNIC ZE ŠTĚRKODRTI TL. DO 100MM</t>
  </si>
  <si>
    <t>krajnice ze ŠD</t>
  </si>
  <si>
    <t>- za mostem vlevo: 0.100*7.030=0,703 [A] 
 - za mostem vpravo: 0.100*7.600=0,760 [B] 
Celkem: A+B=1,463 [C]</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</si>
  <si>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</si>
  <si>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103</t>
  </si>
  <si>
    <t>572121</t>
  </si>
  <si>
    <t>INFILTRAČNÍ POSTŘIK ASFALTOVÝ DO 1,0KG/M2</t>
  </si>
  <si>
    <t>"infiltrační postřik z modif. asfaltu PI-C, 
množství zbytkového pojiva 1,0 kg/m2, 
na druhé vrstvě ŠD 
vozovka"</t>
  </si>
  <si>
    <t>- před mostem - plocha dle druhé vrstvy ŠD pol. 56334a: 103.120=103,120 [A] 
 - za mostem - plocha dle druhé vrstvy ŠD pol. 56334a: 122.970=122,970 [B] 
Celkem: A+B=226,090 [C]</t>
  </si>
  <si>
    <t>104</t>
  </si>
  <si>
    <t>"spojovaní postřik z modif. asfaltu PS-CP, 0.4 kg/m2, 
na podkladní a ložné vrstvě 
vozovka"</t>
  </si>
  <si>
    <t>- před mostem - plocha  dle podkladní vrstvy pol. 574F88: 92.070=92,070 [A] 
 - za mostem - plocha  dle podkladní vrstvy pol. 574F88: 109.800=109,800 [B] 
 - před mostem - plocha  dle ložní vrstvy pol. 574D56: 92.070=92,070 [C] 
 - na mostě - plocha  dle ložní vrstvy pol. 574D56: 213.030=213,030 [D] 
 - za mostem - plocha  dle ložní vrstvy pol. 574D56: 109.800=109,800 [E] 
Celkem: A+B+C+D+E=616,770 [F]</t>
  </si>
  <si>
    <t>105</t>
  </si>
  <si>
    <t>572222</t>
  </si>
  <si>
    <t>SPOJOVACÍ POSTŘIK Z MODIFIK ASFALTU DO 1,0KG/M2</t>
  </si>
  <si>
    <t>"spojovaní postřik z modif. asfaltu PS-CP, 0.6 kg/m2, 
chodník"</t>
  </si>
  <si>
    <t>- před mostem vlevo: 37.730=37,730 [A] 
 - za mostem vlevo: 36.370=36,370 [B] 
Celkem: A+B=74,100 [C]</t>
  </si>
  <si>
    <t>106</t>
  </si>
  <si>
    <t>574B31</t>
  </si>
  <si>
    <t>ASFALTOVÝ BETON PRO OBRUSNÉ VRSTVY MODIFIK ACO 8 TL. 40MM</t>
  </si>
  <si>
    <t>obrusná vrstva ACO 8 modif., tl. 40 mm,  
chodník 
(při fakturaci bude zaměření každé asfaltové vrstvy  
zvlášť – fakturace tedy bude probíhat na základě skutečnosti)</t>
  </si>
  <si>
    <t>107</t>
  </si>
  <si>
    <t>obrusná vrstva ACO 11+ modif. tl. 40 mm  
vozovka 
(při fakturaci bude zaměření každé asfaltové vrstvy  
zvlášť – fakturace tedy bude probíhat na základě skutečnosti)</t>
  </si>
  <si>
    <t>- před mostem: 92.070=92,070 [A] 
 - na mostě: 213.030=213,030 [B] 
 - za mostem: 109.800=109,800 [C] 
Celkem: A+B+C=414,900 [D]</t>
  </si>
  <si>
    <t>108</t>
  </si>
  <si>
    <t>ložní vrstva ACO 16+ modifik, tl. 60 mm, komplet 
vozovka 
(při fakturaci bude zaměření každé asfaltové vrstvy  
zvlášť – fakturace tedy bude probíhat na základě skutečnosti)</t>
  </si>
  <si>
    <t>109</t>
  </si>
  <si>
    <t>574F56</t>
  </si>
  <si>
    <t>ASFALTOVÝ BETON PRO PODKLADNÍ VRSTVY MODIFIK ACP 16+, 16S TL. 60MM</t>
  </si>
  <si>
    <t>podkladní vrstva ACO 16+ , tl. 60 mm, komplet 
chodník 
(při fakturaci bude zaměření každé asfaltové vrstvy  
zvlášť – fakturace tedy bude probíhat na základě skutečnosti)</t>
  </si>
  <si>
    <t>110</t>
  </si>
  <si>
    <t>574F88</t>
  </si>
  <si>
    <t>ASFALTOVÝ BETON PRO PODKLADNÍ VRSTVY MODIFIK ACP 22+, 22S TL. 90MM</t>
  </si>
  <si>
    <t>podkladní vrstva ACP 22+ modif., tl. 90 mm, komplet 
vozovka 
(při fakturaci bude zaměření každé asfaltové vrstvy  
zvlášť – fakturace tedy bude probíhat na základě skutečnosti)</t>
  </si>
  <si>
    <t>- před mostem: 92.070=92,070 [A] 
 - za mostem: 109.800=109,800 [B] 
Celkem: A+B=201,870 [C]</t>
  </si>
  <si>
    <t>111</t>
  </si>
  <si>
    <t>575C43</t>
  </si>
  <si>
    <t>LITÝ ASFALT MA IV (OCHRANA MOSTNÍ IZOLACE) 11 TL. 35MM</t>
  </si>
  <si>
    <t>ochrana izolace na mostě MA 11 IV tl. 35 mm s posypem, 
komplet,  
vč. úprav pro drenážní polymerbeton 
(při fakturaci bude zaměření každé asfaltové vrstvy  
zvlášť – fakturace tedy bude probíhat na základě skutečnosti)</t>
  </si>
  <si>
    <t>- na mostě: 213.030=213,030 [A]</t>
  </si>
  <si>
    <t>112</t>
  </si>
  <si>
    <t>57641</t>
  </si>
  <si>
    <t>POSYP KAMENIVEM OBALOVANÝM 5KG/M2</t>
  </si>
  <si>
    <t>"posyp předobaleným kamenivem fr. 4/8, 2-4 kg/m2, na povrchu MA, na mostě 
(plocha dle pol. 575C43)"</t>
  </si>
  <si>
    <t>Položka zahrnuje:  
- dodání obalovaného kameniva předepsané kvality a zrnitosti  
- posyp předepsaným množstvím  
Položka nezahrnuje:  
- x</t>
  </si>
  <si>
    <t>113</t>
  </si>
  <si>
    <t>582611</t>
  </si>
  <si>
    <t>KRYTY Z BETON DLAŽDIC SE ZÁMKEM ŠEDÝCH TL 60MM DO LOŽE Z KAM</t>
  </si>
  <si>
    <t>"zámková dlažba před mostem vpravo, 
komplet, vč. příp. řezání, vč. napojení na stávající zámkovou dlažbu, 
chodník"</t>
  </si>
  <si>
    <t>- před mostem vpravo: 16.460=16,460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</si>
  <si>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</si>
  <si>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114</t>
  </si>
  <si>
    <t>58261A</t>
  </si>
  <si>
    <t>KRYTY Z BETON DLAŽDIC SE ZÁMKEM BAREV RELIÉF TL 60MM DO LOŽE Z KAM</t>
  </si>
  <si>
    <t>"zámková dlažba - varovný a signální pás 
komplet, vč. příp. řezání"</t>
  </si>
  <si>
    <t>- před mostem vlevo: 5.500=5,500 [A] 
 - před mostem vpravo 5.000=5,000 [B] 
Celkem: A+B=10,500 [C]</t>
  </si>
  <si>
    <t>Přidružená stavební výroba</t>
  </si>
  <si>
    <t>115</t>
  </si>
  <si>
    <t>711112</t>
  </si>
  <si>
    <t>IZOLACE BĚŽNÝCH KONSTRUKCÍ PROTI ZEMNÍ VLHKOSTI ASFALTOVÝMI PÁSY</t>
  </si>
  <si>
    <t>"tl. 5 mm, natavované asfaltové izolační pásy na penetrační nátěr, 
resp. kotevně impregnační nátěr, 
vykázáno bez přesahů a přeizolování pracovních a dilatačních spar,  
rub opěr a křídel, horní povrch křídel"</t>
  </si>
  <si>
    <t>- rub opěry OP1, vč. prostoru mimo PD: 11.600*4.200=48,720 [A] 
 - horní povrch základu OP1 s přetažením na rub: 14,000*2,700=37,800 [B] 
 - líc a boky OP1 v prostoru vrubového kloubu: 17,000*1,000=17,000 [C] 
 - rub křídla 1L: 3,500*4,000=14,000 [D] 
 - horní povrch křídla 1L (s přetažením na rub): 0,800*3,500=2,800 [E] 
 - zadní rub křídla 1L: 0,700*4,000=2,800 [F] 
 - rub křídla 1P: 3,500*4,000=14,000 [G] 
 - horní povrch křídla 1P (s přetažením na rub): 0,800*3,500=2,800 [H] 
 - zadní rub křídla 1P: 0,700*4,000=2,800 [I] 
 - rub opěry OP2, vč. prostoru mimo PD: 11.600*4.200=48,720 [J] 
 - horní povrch základu OP2 s přetažením na rub: 14.000*2.700=37,800 [K] 
 - líc a boky OP2 v prostoru vrubového kloubu: 17.000*1.000=17,000 [L] 
 - rub křídla 2L: 3.500*4.000=14,000 [M] 
 - horní povrch křídla 2L (s přetažením na rub): 0.800*3.500=2,800 [N] 
 - zadní rub křídla 2L: 0.700*4.000=2,800 [O] 
 - rub křídla 2P: 3.500*4.000=14,000 [P] 
 - horní povrch křídla 2P (s přetažením na rub): 0.800*3.500=2,800 [Q] 
 - zadní rub křídla 2P: 0.700*4.000=2,800 [R] 
Celkem: A+B+C+D+E+F+G+H+I+J+K+L+M+N+O+P+Q+R=285,440 [S]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</si>
  <si>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</si>
  <si>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116</t>
  </si>
  <si>
    <t>711442</t>
  </si>
  <si>
    <t>IZOLACE MOSTOVEK CELOPLOŠNÁ ASFALTOVÝMI PÁSY S PEČETÍCÍ VRSTVOU</t>
  </si>
  <si>
    <t>"tl. 5 mm, natavované asfaltové izolační pásy s pečetící vrstvou, 
vykázána horní plocha izolovaného povrchu NK s přetažením 1,3 m na přech.desky, bez přesahů"</t>
  </si>
  <si>
    <t>- horní povrch mostovky: 13.000*26.400=343,200 [A] 
 - přetažení na PD - OP1: 6.900*1.300=8,970 [B] 
 - přetažení na PD - OP2: 7.900*1.300=10,270 [C] 
Celkem: A+B+C=362,440 [D]</t>
  </si>
  <si>
    <t>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</si>
  <si>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117</t>
  </si>
  <si>
    <t>711502</t>
  </si>
  <si>
    <t>OCHRANA IZOLACE NA POVRCHU ASFALTOVÝMI PÁSY</t>
  </si>
  <si>
    <t>"ochrana izolace - asf. pásy s výztužnou kovovou vložkou, 
výkázaná plocha izolovaného povrchu, tj. bez přesahů izolačních pásů"</t>
  </si>
  <si>
    <t>- levá římsa - na křídle 1L: 0.800*3.500=2,800 [A] 
 - levá římsa - mostovka: 3.600*26.400=95,040 [B] 
 - levá římsa - na křídle 2L: 0.800*3.500=2,800 [C] 
 - pravá římsa - na křídle 1P: 0.800*3.500=2,800 [D] 
 - pravá římsa - mostovka: 1.600*26.400=42,240 [E] 
 - pravá římsa - na křídle 2P: 0.800*3.500=2,800 [F] 
 - separace základ - podkladní beton: 4.200*13.600=57,120 [G] 
 - separace základ - podkladní beton: 4.200*13.600=57,120 [H] 
Celkem: A+B+C+D+E+F+G+H=262,720 [I]</t>
  </si>
  <si>
    <t>Položka zahrnuje:  
- dodání předepsaného ochranného materiálu  
- zřízení ochrany izolace  
Položka nezahrnuje:  
- x</t>
  </si>
  <si>
    <t>118</t>
  </si>
  <si>
    <t>711509</t>
  </si>
  <si>
    <t>OCHRANA IZOLACE NA POVRCHU TEXTILIÍ</t>
  </si>
  <si>
    <t>"vykázáno bez přesahů, 
rubové plochy a horní plocha příčle min. 6 mm po stlačení - 2x300 g/m2, 
lícní plochy 1x300 g/m2, 200 mm pod upravený terén dle izolačních nátěrů"</t>
  </si>
  <si>
    <t>- rub opěry OP1, vč. prostoru mimo PD: 2*11.600*4.200=97,440 [A] 
 - horní povrch základu OP1 s přetažením na rub: 2*14.000*2.700=75,600 [B] 
 - líc a boky OP1 v prostoru vrubového kloubu: 1*17.000*1.000=17,000 [C] 
 - rub křídla 1L: 2*3.500*4.000=28,000 [D] 
 - zadní rub křídla 1L: 2*0.700*4.000=5,600 [E] 
 - rub křídla 1P: 2*3.500*4.000=28,000 [F] 
 - zadní rub křídla 1P: 2*0.700*4.000=5,600 [G] 
 - rub opěry OP2, vč. prostoru mimo PD: 2*11.600*4.200=97,440 [H] 
 - horní povrch základu OP2 s přetažením na rub: 2*14.000*2.700=75,600 [I] 
 - líc a boky OP2 v prostoru vrubového kloubu: 1*17.000*1.000=17,000 [J] 
 - rub křídla 2L: 2*3.500*4.000=28,000 [K] 
 - zadní rub křídla 2L: 2*0.700*4.000=5,600 [L] 
 - rub křídla 2P: 2*3.500*4.000=28,000 [M] 
 - zadní rub křídla 2P: 2*0.700*4.000=5,600 [N] 
 - horní povrch a rub přechodové desku OP1: 2*6.900*5.500=75,900 [O] 
 - horní povrch a rub přechodové desky OP2: 2*7.900*5.500=86,900 [P] 
Celkem: A+B+C+D+E+F+G+H+I+J+K+L+M+N+O+P=677,280 [Q]</t>
  </si>
  <si>
    <t>119</t>
  </si>
  <si>
    <t>78381</t>
  </si>
  <si>
    <t>NÁTĚRY BETON KONSTR TYP S1 (OS-A)</t>
  </si>
  <si>
    <t>hydrofobní impregnační nátěr typu S1 (OS-A) na celém povrchu římsy, mimo obrubu</t>
  </si>
  <si>
    <t>- levá římsa: 4.840*31.800=153,912 [A] 
 - pravá římsa:  2.830*31.800=89,994 [B] 
Celkem: A+B=243,906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</si>
  <si>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</si>
  <si>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120</t>
  </si>
  <si>
    <t>78382</t>
  </si>
  <si>
    <t>NÁTĚRY BETON KONSTR TYP S2 (OS-B)</t>
  </si>
  <si>
    <t>ochranný nátěr typu S2 (OS-B), lícní plochy pod římsami</t>
  </si>
  <si>
    <t>- levá strana - příčel mezi líci opěr: 0.600*22.000=13,200 [A] 
 - pravá strana - příčel mezi líci opěr: 2*0.400*4.900=3,920 [B] 
 - levá strana - oblast křídel a nad stěnou rámu: 0.600*22.000=13,200 [C] 
 - pravá strana  - oblast křídel a nad stěnou rámu: 2*0.400*4.900=3,920 [D] 
Celkem: A+B+C+D=34,240 [E]</t>
  </si>
  <si>
    <t>121</t>
  </si>
  <si>
    <t>78383</t>
  </si>
  <si>
    <t>NÁTĚRY BETON KONSTR TYP S4 (OS-C)</t>
  </si>
  <si>
    <t>"ochranný nátěr typu S4 (OS-C), 
nátěr odrazného pruhu na římse (svislá část + 150 mm na horní povrch)"</t>
  </si>
  <si>
    <t>- levá římsa: 0.300*31.800=9,540 [A] 
 - pravá římsa: 0.300*31.800=9,540 [B] 
Celkem: A+B=19,080 [C]</t>
  </si>
  <si>
    <t>Potrubí</t>
  </si>
  <si>
    <t>122</t>
  </si>
  <si>
    <t>87445</t>
  </si>
  <si>
    <t>POTRUBÍ Z TRUB PLASTOVÝCH ODPADNÍCH DN DO 300MM</t>
  </si>
  <si>
    <t>"vyústění nových UV , prům. DN 200 mm, korugované i hladké, na stávající kanalizaci, 
komplet, včetně nutných napojení a kolen, uložení, příp. obetonování, včetně nutných prostupů  
konstrukcemi "</t>
  </si>
  <si>
    <t>- UV před mostem vlevo: 13.500=13,500 [A] 
 - UV za mostem vlevo: 9.000=9,000 [B] 
Celkem: A+B=22,500 [C]</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</si>
  <si>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</si>
  <si>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123</t>
  </si>
  <si>
    <t>89536</t>
  </si>
  <si>
    <t>DRENÁŽNÍ VÝUSŤ Z PROST BETONU</t>
  </si>
  <si>
    <t>komplet betonové bloky pro vyústění drenážního potrubí ve svahu a potrubí z uliční vpusti</t>
  </si>
  <si>
    <t>- opěra OP1: 1=1,000 [A] 
 - opěra OP2: 1=1,000 [B] 
 - UV před mostem vlevo: 1=1,000 [C] 
 - UV před mostem vpravo: 1=1,000 [D] 
Celkem: A+B+C+D=4,000 [E]</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</si>
  <si>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</si>
  <si>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124</t>
  </si>
  <si>
    <t>89712</t>
  </si>
  <si>
    <t>VPUSŤ KANALIZAČNÍ ULIČNÍ KOMPLETNÍ Z BETONOVÝCH DÍLCŮ</t>
  </si>
  <si>
    <t>"komplet nové UV cca v místech stávajících UV,  
vč. vtokové mříže D400 a její výškové rektifikace, vč. osazení, 
vč. napojení výústního potrubí"</t>
  </si>
  <si>
    <t>- před msotem vlevo: 1=1,000 [A] 
 - za mostem vlevo: 1=1,000 [B] 
Celkem: A+B=2,000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</si>
  <si>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</si>
  <si>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125</t>
  </si>
  <si>
    <t>9111B2</t>
  </si>
  <si>
    <t>ZÁBRADLÍ SILNIČNÍ SE SVISLOU VÝPLNÍ - MONTÁŽ S PŘESUNEM (BEZ DODÁVKY)</t>
  </si>
  <si>
    <t>"zpětná montáž stávajícího silničního zábradlí se svislou výplní,  
komplet vč. dovozu z místa uskladnění, 
vč. nového kotvení"</t>
  </si>
  <si>
    <t>- dle pol. 9111B3 - ZÁBRADLÍ SILNIČNÍ SE SVISLOU VÝPLNÍ - DEMONTÁŽ S PŘESUNEM: 11.000=11,000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</si>
  <si>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Položka nezahrnuje:  
- kompletní novou PKO</t>
  </si>
  <si>
    <t>126</t>
  </si>
  <si>
    <t>9111B3</t>
  </si>
  <si>
    <t>ZÁBRADLÍ SILNIČNÍ SE SVISLOU VÝPLNÍ - DEMONTÁŽ S PŘESUNEM</t>
  </si>
  <si>
    <t>"demontáž stávajícího silničního zábradlí se svislou výplní,  
komplet, vč. odvozu do místa uskladnění, skladování,  
vč. případně ručního odkopu a vybourání kotvení"</t>
  </si>
  <si>
    <t>- před mostem: 1.000=1,000 [A] 
 - za mostem: 10.000=10,000 [B] 
Celkem: A+B=11,000 [C]</t>
  </si>
  <si>
    <t>Položka zahrnuje:  
- demontáž a odstranění zařízení  
- jeho odvoz na předepsané místo  
Položka nezahrnuje:  
- x</t>
  </si>
  <si>
    <t>127</t>
  </si>
  <si>
    <t>9112B1</t>
  </si>
  <si>
    <t>ZÁBRADLÍ MOSTNÍ SE SVISLOU VÝPLNÍ - DODÁVKA A MONTÁŽ</t>
  </si>
  <si>
    <t>"mostní zábradlí se svislou výplní, min. v. 1,30 m vlevo, 
komplet vč. PKO, vč. osazení a kotvení, vč. kotevního materiálu 
vykázáno na délku římsy"</t>
  </si>
  <si>
    <t>- zábradlí vlevo: 31.800=31,800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</si>
  <si>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</si>
  <si>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128</t>
  </si>
  <si>
    <t>"mostní zábradlí se svislou výplní, min. v. 1,10 m vpravo, 
komplet vč. PKO, vč. osazení a kotvení, vč. kotevního materiálu 
vykázáno na délku římsy"</t>
  </si>
  <si>
    <t>- zábradlí vpravo: 31.800=31,800 [A]</t>
  </si>
  <si>
    <t>129</t>
  </si>
  <si>
    <t>91228</t>
  </si>
  <si>
    <t>SMĚROVÉ SLOUPKY Z PLAST HMOT VČETNĚ ODRAZNÉHO PÁSKU</t>
  </si>
  <si>
    <t>směrové sloupky Z11</t>
  </si>
  <si>
    <t>- bílý - Z11b: 3=3,000 [A]</t>
  </si>
  <si>
    <t>Položka zahrnuje:  
- dodání a osazení sloupku včetně nutných zemních prací  
- vnitrostaveništní a mimostaveništní doprava  
- odrazky plastové nebo z retroreflexní fólie  
Položka nezahrnuje:  
- x</t>
  </si>
  <si>
    <t>130</t>
  </si>
  <si>
    <t>912283</t>
  </si>
  <si>
    <t>SMĚROVÉ SLOUPKY Z PLAST HMOT - DEMONTÁŽ A ODVOZ</t>
  </si>
  <si>
    <t>stávající směrové sloupky Z11, likvidace v režii zhotovitele</t>
  </si>
  <si>
    <t>Položka zahrnuje:  
- demontáž stávajícího sloupku  
- jeho odvoz do skladu nebo na skládku  
Položka nezahrnuje:  
- x</t>
  </si>
  <si>
    <t>131</t>
  </si>
  <si>
    <t>91345</t>
  </si>
  <si>
    <t>NIVELAČNÍ ZNAČKY KOVOVÉ</t>
  </si>
  <si>
    <t>nivelační a měřické body</t>
  </si>
  <si>
    <t>- hřebové nivelační značky na opěrách: 4=4,000 [A] 
 - měřické terče na podhledu ve středu rozpětí mostovky - po dobu stavby: 3=3,000 [B] 
 - niveleační značky na římsách (nad křídly,  v osách uložení a ve středu rozpětí): 10=10,000 [C] 
Celkem: A+B+C=17,000 [D]</t>
  </si>
  <si>
    <t>Položka zahrnuje:  
- dodání a osazení nivelační značky včetně nutných zemních prací  
- vnitrostaveništní a mimostaveništní dopravu  
Položka nezahrnuje:  
- x</t>
  </si>
  <si>
    <t>132</t>
  </si>
  <si>
    <t>91355</t>
  </si>
  <si>
    <t>EVIDENČNÍ ČÍSLO MOSTU</t>
  </si>
  <si>
    <t>"vč. nových sloupků, kotvení a betonových patek, dopravní značky s evidenčním číslem  
(na obou stranách mostu – ve směru jízdy vždy před mostem)"</t>
  </si>
  <si>
    <t>- ev.č.: 2=2,000 [A]</t>
  </si>
  <si>
    <t>Položka zahrnuje:  
- štítek s evidenčním číslem mostu  
- sloupek dopravní značky včetně osazení a nutných zemních prací a zabetonování  
Položka nezahrnuje:  
- x</t>
  </si>
  <si>
    <t>133</t>
  </si>
  <si>
    <t>letopočet stavby vlysem do betonu na líci viditelné části obou říms</t>
  </si>
  <si>
    <t>- letopočet: 2=2,000 [A]</t>
  </si>
  <si>
    <t>134</t>
  </si>
  <si>
    <t>914131</t>
  </si>
  <si>
    <t>DOPRAVNÍ ZNAČKY ZÁKLADNÍ VELIKOSTI OCELOVÉ FÓLIE TŘ 2 - DODÁVKA A MONTÁŽ</t>
  </si>
  <si>
    <t>název toku, vč. osazení na sloupek ev.č. mostu</t>
  </si>
  <si>
    <t>- IS15a - Jiný název  (Název toku "Sokolečská strouha"): 2=2,000 [A]</t>
  </si>
  <si>
    <t>Položka zahrnuje:  
- dodávku a montáž značek v požadovaném provedení  
Položka nezahrnuje:  
- x</t>
  </si>
  <si>
    <t>135</t>
  </si>
  <si>
    <t>"demontáž stávajících dopravních značek, vykázána likvidace v režii zhotovitele  
(o použití demontovaných původních rozhodne investor v době stavby), 
vč. odstranění sloupků a patek"</t>
  </si>
  <si>
    <t>- B8 - Zákaz vjezdu jízdních kol: 2=2,000 [A] 
 - B13 - Zákaz vjezdu vozidel, jejichž okamžitá hmotnost přesahuje vyznačenou mez: 2=2,000 [B] 
 - B21a - Zákaz předjíždění: 1=1,000 [C] 
 - B28 - Zákaz zastavení: 1=1,000 [D] 
 - C9a - Stezka pro chodce a cyklisty: 1=1,000 [E] 
 - Ev. číslo mostu: 2=2,000 [F] 
 - E2b - Tvar křižovatky: 1=1,000 [G] 
 - E13 - Text ("Jediné vozidlo 12t"):2=2,000 [H] 
 - IP6 - Přechod pro chodce:2=2,000 [I] 
 - IS15a - Jiný název  (Název toku "Sokolečská strouha"): 2=2,000 [J] 
 - P2 - Hlavní pozemní komunikace: 1=1,000 [K] 
Celkem: A+B+C+D+E+F+G+H+I+J+K=17,000 [L]</t>
  </si>
  <si>
    <t>136</t>
  </si>
  <si>
    <t>914171</t>
  </si>
  <si>
    <t>DOPRAVNÍ ZNAČKY ZÁKLADNÍ VELIKOSTI HLINÍKOVÉ FÓLIE TŘ 2 - DODÁVKA A MONTÁŽ</t>
  </si>
  <si>
    <t>montáž nových dopravních značek, včetně nových sloupků, kotvení a betonových patek</t>
  </si>
  <si>
    <t>- B8 - Zákaz vjezdu jídních kol: 2=2,000 [A] 
 - B21a - Zákaz předjíždění: 1=1,000 [B] 
 - B28 - Zákaz zastavení: 1=1,000 [C] 
 - C9a - Stezka pro chodce a cyklisty: 2=2,000 [D] 
 - E2b - Tvar křižovatky: 1=1,000 [E] 
 - IP6 - Přechod pro chodce: 2=2,000 [F] 
 - P2 - Hlavní pozemní komunikace: 1=1,000 [G] 
Celkem: A+B+C+D+E+F+G=10,000 [H]</t>
  </si>
  <si>
    <t>137</t>
  </si>
  <si>
    <t>915111</t>
  </si>
  <si>
    <t>VODOROVNÉ DOPRAVNÍ ZNAČENÍ BARVOU HLADKÉ - DODÁVKA A POKLÁDKA</t>
  </si>
  <si>
    <t>na nový asfalt, vč. předznačení</t>
  </si>
  <si>
    <t>- dle pol. 915221: 54.250=54,250 [A]</t>
  </si>
  <si>
    <t>Položka zahrnuje:  
- dodání a pokládku nátěrového materiálu  
- předznačení a reflexní úpravu  
Položka nezahrnuje:  
- x  
Způsob měření:  
- měří se pouze natíraná plocha</t>
  </si>
  <si>
    <t>138</t>
  </si>
  <si>
    <t>915221</t>
  </si>
  <si>
    <t>VODOR DOPRAV ZNAČ PLASTEM STRUKTURÁLNÍ NEHLUČNÉ - DOD A POKLÁDKA</t>
  </si>
  <si>
    <t>na vyzrálý asfalt, vč. předznačení</t>
  </si>
  <si>
    <t>- V1a (0,125) - Podélná čára souvislá, dl. 54 m: 0.125*54.000=6,750 [A] 
 - V2b (1,5 / 1,5 / 0,25) - Podélná čára přerušovaná, dl. 14 m: 5*0.250*1.500=1,875 [B] 
 - V2b (3,0 / 1,5 / 0,125) - Podélná čára přerušovaná, dl. 14 m: 3*0.125*3.000=1,125 [C] 
 - V4 (0,25) - Vodící čára, dl. 14 m: 0.250*14.000=3,500 [D] 
 - V4 (0,25) - Vodící čára, dl. 54 m: 0.250*54.000=13,500 [E] 
 - V4 (0,25) - Vodící čára, dl. 54 m: 0.250*54.000=13,500 [F] 
 - V7 (4 / 0,5 / 0,5) - Přechod pro chodce: 7*0.500*4.000=14,000 [G] 
Celkem: A+B+C+D+E+F+G=54,250 [H]</t>
  </si>
  <si>
    <t>139</t>
  </si>
  <si>
    <t>917223</t>
  </si>
  <si>
    <t>SILNIČNÍ A CHODNÍKOVÉ OBRUBY Z BETONOVÝCH OBRUBNÍKŮ ŠÍŘ 100MM</t>
  </si>
  <si>
    <t>"obrubníky š. 100 mm mimo okraje vozovky, lemování zpevnění, 
komplet včetně předepsaného uložení a lemování betonového lože z betonu min. C 20/25n XF3 "</t>
  </si>
  <si>
    <t>- vlevo před mostem - chodník na straně silnice: 8.500=8,500 [A] 
 - vlevo před mostem - chodník vně: 13.500=13,500 [B] 
 - vlevo před mostem - lemování stožáru VO: 3.000=3,000 [C] 
 - vlevo před mostem - zpevnění kolem křídla 1L: 6.000=6,000 [D] 
 - vlevo za mostem - zpevnění kolem křídla 2L: 6.000=6,000 [E] 
 - vlevo za mostem - kolem lavičky: 8.000=8,000 [F] 
 - vlevo za mostem - chodník vně: 12.000=12,000 [G] 
 - vlevo za mostem - chodník na straně silnice: 6.500=6,500 [H] 
 - vpravo před mostem - chodník na straně vozovky: 4.500=4,500 [I] 
 - vpravo před mostem - chodník vně: 7.000=7,000 [J] 
 - vpravo před mostem - zpevnění kolem křídla 1P: 6.000=6,000 [K] 
 - vpravo před mostem - lemování revizního schodiště: 8.500=8,500 [L] 
 - vpravo za mostem - zpevnění kolem křídla 2P: 6.000=6,000 [M] 
 - vpravo za mostem - zpevnění kolem revizního schodiště: 6.000=6,000 [N] 
 - vpravo za mostem - ukončení za revizním schodištěm: 5.000=5,000 [O] 
 - vpravo za mostem - lemování zpevnění za římsou: 4.500=4,500 [P] 
 - vpravo za mostem - lemování skluzu: 7.500=7,500 [Q]  
 - vpravo za mostem - lemování vsakovací jímky: 6.000=6,000 [R] 
Celkem: A+B+C+D+E+F+G+H+I+J+K+L+M+N+O+P+Q+R=124,500 [S]</t>
  </si>
  <si>
    <t>Položka zahrnuje:  
- dodání a pokládku betonových obrubníků o rozměrech předepsaných zadávací dokumentací  
- betonové lože i boční betonovou opěrku  
Položka nezahrnuje:  
- x</t>
  </si>
  <si>
    <t>140</t>
  </si>
  <si>
    <t>917224</t>
  </si>
  <si>
    <t>SILNIČNÍ A CHODNÍKOVÉ OBRUBY Z BETONOVÝCH OBRUBNÍKŮ ŠÍŘ 150MM</t>
  </si>
  <si>
    <t>u vozovky obrubníky š. 150 mm, včetně atypických (přechodový, snížený, ..) 
komplet včetně předepsaného uložení a lemování betonového lože z betonu min. C 20/25n XF3</t>
  </si>
  <si>
    <t>- vlevo před mostem: 15.000=15,000 [A] 
 - vlevo za mostem: 7,000=7,000 [B] 
 - vpravo před mostem: 12.500=12,500 [C] 
 - vpravo za mostem: 4.500=4,500 [D] 
Celkem: A+B+C+D=39,000 [E]</t>
  </si>
  <si>
    <t>141</t>
  </si>
  <si>
    <t>919111</t>
  </si>
  <si>
    <t>ŘEZÁNÍ ASFALTOVÉHO KRYTU VOZOVEK TL DO 50MM</t>
  </si>
  <si>
    <t>"naříznutí, zaříznutí asfaltových vrstev v místě napojení,  
s odstupňováním dle konstrukčních vrstev"</t>
  </si>
  <si>
    <t>- na rubem OP1: 1*8.000=8,000 [A] 
 - příčně nad koncem přechodové desky OP1: 5*7.000=35,000 [B] 
 - na rubem OP2:  1*8.000=8,000 [C] 
 - příčně nad koncem přechodové desky OP2: 5*8.000=40,000 [D] 
 - před mostem: 1*16.200=16,200 [E] 
 - za mostem: 1*7.800=7,800 [F] 
Celkem: A+B+C+D+E+F=115,000 [G]</t>
  </si>
  <si>
    <t>Položka zahrnuje:  
- řezání vozovkové vrstvy v předepsané tloušťce  
- spotřeba vody  
Položka nezahrnuje:  
- x</t>
  </si>
  <si>
    <t>142</t>
  </si>
  <si>
    <t>931185</t>
  </si>
  <si>
    <t>VÝPLŇ DILATAČNÍCH SPAR Z POLYSTYRENU TL 50MM</t>
  </si>
  <si>
    <t>"separační a dilatační vrstva XPS polystyrenu min. tl. 50 mm, 
vhodného do vlhkého/mokrého prostředí (trvale pružný, nenasákavý materiál), 
komplet, vč. dovozu, umístění a všech tvarových úprav"</t>
  </si>
  <si>
    <t>- separace v podkladní betonu: 0.200*35.600=7,120 [A] 
 - separace kolem mikropilot OP1+OP2: 84*0.200*0.660=11,088 [B] 
 - lemování základů OP1+OP2: 2*1.200*34.800=83,520 [C] 
 - horní povrch základů: 2*2.400*13.400=64,320 [D] 
 - přechod ze základů na podkladní beton: 0.100*35.600=3,560 [E] 
 - líc stěn rámu: 2*0.800*13.400=21,440 [F] 
 - rub rámu: 2*4.200*13.000=109,200 [G] 
 - rub přechodové desky OP1: 0.500*6.900=3,450 [H] 
 - rub přechodové desky OP2: 0.500*7.900=3,950 [I] 
 - boky přechodových desek (stanoveno z plochy řezu PD v pol. 420325): 7.200=7,200 [J] 
 - výplň dilatační spár křídel: 4*0.700*4.000=11,200 [K] 
 - dilatační spáry v levé římse  (stanoveno z plochy řezu římsy v pol. 317325): 2.300=2,300 [L] 
 - dilatační spáry v pravé římse  (stanoveno z plochy řezu římsy v pol. 317325): 1.220=1,220 [M] 
 - konce levé římsy  (stanoveno z plochy řezu římsy v pol. 317325): 2.300=2,300 [N] 
 - konce pravé římsy  (stanoveno z plochy řezu římsy v pol. 317325): 1.220=1,220 [O] 
Celkem: A+B+C+D+E+F+G+H+I+J+K+L+M+N+O=333,088 [P]</t>
  </si>
  <si>
    <t>Položka zahrnuje:  
- dodávku a osazení předepsaného materiálu  
- očištění ploch spáry před úpravou  
- očištění okolí spáry po úpravě  
Položka nezahrnuje:  
- x</t>
  </si>
  <si>
    <t>143</t>
  </si>
  <si>
    <t>931324</t>
  </si>
  <si>
    <t>TĚSNĚNÍ DILATAČ SPAR ASF ZÁLIVKOU MODIFIK PRŮŘ DO 400MM2</t>
  </si>
  <si>
    <t>"výplň spáry vozovka - římsa / obrubník, vč. předtěsnění, 
délka dle pol. č. 113764"</t>
  </si>
  <si>
    <t>- podél levé obruby před mostem: 14.650=14,650 [A] 
 - podél levé římsy: 28.350=28,350 [B] 
 - podél levé orbuby za mostem: 7.050=7,050 [C] 
 - podél pravé obruby před mostem: 12.350=12,350 [D] 
 - podél pravé římsy: 28.350=28,350 [E] 
 - podél pravé obruby za mostem: 4.550=4,550 [F] 
Celkem: A+B+C+D+E+F=95,300 [G]</t>
  </si>
  <si>
    <t>Položka zahrnuje:  
- dodávku a osazení předepsaného materiálu  
- očištění ploch spáry před úpravou  
- očištění okolí spáry po úpravě  
Položka nezahrnuje:  
- těsnící profil</t>
  </si>
  <si>
    <t>144</t>
  </si>
  <si>
    <t>výplň v místě naříznutí vozovky modif. asfaltovou směsí (typu EMZ)</t>
  </si>
  <si>
    <t>- na rubem OP1: 1*8.000=8,000 [A] 
 - příčně nad koncem přechodové desky OP1: 5*7.000=35,000 [B] 
 - na rubem OP2: 1*8.000=8,000 [C] 
 - příčně nad koncem přechodové desky OP2: 5*8.000=40,000 [D] 
Celkem: A+B+C+D=91,000 [E]</t>
  </si>
  <si>
    <t>145</t>
  </si>
  <si>
    <t>výplň spáry v místě napojení na stávající stav</t>
  </si>
  <si>
    <t>- před mostem: 16.200=16,200 [A] 
 - za mostem: 7.800=7,800 [B] 
Celkem: A+B=24,000 [C]</t>
  </si>
  <si>
    <t>146</t>
  </si>
  <si>
    <t>935212</t>
  </si>
  <si>
    <t>PŘÍKOPOVÉ ŽLABY Z BETON TVÁRNIC ŠÍŘ DO 600MM DO BETONU TL 100MM</t>
  </si>
  <si>
    <t>skluz z betonových tvárnic do betonového lože C25/30n XF3 (včetně)</t>
  </si>
  <si>
    <t>- za křídlem 2P: 4.500=4,500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</si>
  <si>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</si>
  <si>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147</t>
  </si>
  <si>
    <t>93639</t>
  </si>
  <si>
    <t>ZAÚSTĚNÍ SKLUZŮ (VČET DLAŽBY Z LOM KAMENE)</t>
  </si>
  <si>
    <t>dopadiště pod vyústěním odvodňovačů</t>
  </si>
  <si>
    <t>- dopadiště: 8=8,000 [A]</t>
  </si>
  <si>
    <t>Položka zahrnuje:  
- veškerý materiál, výrobky a polotovary  
- mimostaveništní a vnitrostaveništní doprava (rovněž přesuny)  
- naložení a složení,případně s uložením  
Položka nezahrnuje:  
- x</t>
  </si>
  <si>
    <t>148</t>
  </si>
  <si>
    <t>936532</t>
  </si>
  <si>
    <t>MOSTNÍ ODVODŇOVACÍ SOUPRAVA 300/500</t>
  </si>
  <si>
    <t>"mostní odvodňovače ve vozovce 300x500 mm s atypickým vyústěním 
komplet, vč. příp. atyp. vyústění a svedení po spodní hranu mostovky"</t>
  </si>
  <si>
    <t>- ODV: 14=14,000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</si>
  <si>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</si>
  <si>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149</t>
  </si>
  <si>
    <t>936541</t>
  </si>
  <si>
    <t>MOSTNÍ ODVODŇOVACÍ TRUBKA (POVRCHŮ IZOLACE) Z NEREZ OCELI</t>
  </si>
  <si>
    <t>"trubka odvodnění izolace, 
vč. příp. atyp. vyústění a svedení pod spodní hranu mostovky"</t>
  </si>
  <si>
    <t>- OIZ: 10=10,000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</si>
  <si>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</si>
  <si>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150</t>
  </si>
  <si>
    <t>93751</t>
  </si>
  <si>
    <t>MOBILIÁŘ - KOVOVÉ LAVIČKY</t>
  </si>
  <si>
    <t>"stávající lavička za mostem, 
komplet demontáž, vč. ručního odbourání založení, odvozu, uskladnění, 
komplet zpětná montáž, vč dovozu a nového kotvení "</t>
  </si>
  <si>
    <t>1=1,000 [A]</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</si>
  <si>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</si>
  <si>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151</t>
  </si>
  <si>
    <t>93753</t>
  </si>
  <si>
    <t>MOBILIÁŘ - KOVOVÉ KOŠE NA ODPADKY</t>
  </si>
  <si>
    <t>"stávající odpadkový koš za mostem, 
komplet demontáž, vč. ručního odbourání založení, odvozu, uskladnění, 
komplet zpětná montáž, vč dovozu a nového kotvení "</t>
  </si>
  <si>
    <t>152</t>
  </si>
  <si>
    <t>94890</t>
  </si>
  <si>
    <t>PODPĚRNÉ SKRUŽE - ZŘÍZENÍ A ODSTRANĚNÍ</t>
  </si>
  <si>
    <t>M3OP</t>
  </si>
  <si>
    <t>komplet podpěrná skruž, vč. montáže, demonáže, příp. pronájmu</t>
  </si>
  <si>
    <t>- obestavěný prostor skruže: 16.000*52.050=832,800 [A]</t>
  </si>
  <si>
    <t>Položka zahrnuje:  
- dovoz, montáž, údržbu, opotřebení (nájemné), demontáž, konzervaci, odvoz  
Položka nezahrnuje:  
- x</t>
  </si>
  <si>
    <t>153</t>
  </si>
  <si>
    <t>96616</t>
  </si>
  <si>
    <t>BOURÁNÍ KONSTRUKCÍ ZE ŽELEZOBETONU</t>
  </si>
  <si>
    <t>"bourání ŽB trámové nosné konstrukce, bourání mostních říms,  
bourání předpjatých nosníků 
železobeton, 
komplet,  
vč. zajištění proti znečištění koryta spadem, 
vč. vhodně zvolené technologie, 
vč. provádění malou mechanizací, 
vč. případně nutného ručního ubourávání 
dle předpokládaného tvaru dle PD, 
vč. odvozu na skládku s oprávněním k opětovnému využítí - recyklační středisko"</t>
  </si>
  <si>
    <t>- základ opěry OP1 - pata: 0.750*42.730=32,048 [A] 
 - základ podpěry - pata: 0.750*28.620=21,465 [B] 
 - základ opěry OP2 - pata: 0.750*42.740=32,055 [C] 
 - základ opěry OP1 - druhá úroveň: 0.750*38.540=28,905 [D] 
 - základ podpěry - druhá úroveň: 0.750*21.580=16,185 [E] 
 - základ opěry OP2 - druhá úroveň: 0.750*38.540=28,905 [F] 
 - spodní stavba OP1: 2.150*23.300=50,095 [G] 
 - spodní stavba podpěry: 2.160*13.090=28,274 [H] 
 - spodní stavba OP2: 2.150*23.720=50,998 [I] 
 - křídla a závěrná zídka OP1: 1.180*13.900=16,402 [J] 
 - křídla a závěrná zídka OP2: 1.180*14.320=16,898 [K] 
 - levá římsa: 31.700*0.650=20,605 [L] 
 - mostovka: 23.540*2.690=63,323 [M] 
 - pravá římsa: 31.700*0.210=6,657 [N] 
 - podklad krajních nosníků na podpěře - vlevo: 2.980*0.620*1.320=2,439 [O] 
 - podklad krajních nosníků na podpěře - vpravo: 1.980*0.620*1.320=1,620 [P] 
 - předpjaté nosníky KA 61/12: 5*23.540*0.350=41,195 [Q] 
 - trámová konstrukce - v místě podélných trámů: 8*0.320*19.110=48,922 [R] 
 - trámová konstrukce - mimo podélné trámy: 7*0.530*5.560=20,628 [S] 
 - trámová konstrukce -vně podélných trámů: 2*0.285*5.56 =3,169 [T] 
Celkem: A+B+C+D+E+F+G+H+I+J+K+L+M+N+O+P+Q+R+S+T=530,788 [U]</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</si>
  <si>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</si>
  <si>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154</t>
  </si>
  <si>
    <t>96618</t>
  </si>
  <si>
    <t>BOURÁNÍ KONSTRUKCÍ KOVOVÝCH</t>
  </si>
  <si>
    <t>"bourání ocelových a kovových k-cí,  
komplet, 
vč. vhodně zvolené technologie, 
vč. případně nutné ruční demontáže a řezání, 
bude předmětem odkupu dle platné směrnice R-Sm-16 a R-Sm-42, 
vč. odvozu, odkupu a likvidace v režii zhotovitele,"</t>
  </si>
  <si>
    <t>- zábradlí vlevo: 31.700*0.040=1,268 [A] 
 - zábradlí vpravo: 31.700*0.040=1,268 [B] 
Celkem: A+B=2,536 [C]</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</si>
  <si>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</si>
  <si>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155</t>
  </si>
  <si>
    <t>97817</t>
  </si>
  <si>
    <t>ODSTRANĚNÍ MOSTNÍ IZOLACE</t>
  </si>
  <si>
    <t>"izolace původního mostu na horním povrchu mostovky, 
komplet, vč. odvozu na skládku oprávněné osobě 
předp.existence"</t>
  </si>
  <si>
    <t>- izolace na horním povrchu mostovky s vytažení na římsy: 10.00*23.540=235,400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</si>
  <si>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</si>
  <si>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202</t>
  </si>
  <si>
    <t>Provizorní převedení chodců</t>
  </si>
  <si>
    <t>- dle pol.č.11332 - ODSTRANĚNÍ PODKLADŮ ZPEVNĚNÝCH PLOCH Z KAMENIVA NESTMELENÉHO: 9.360*2.000=18,720 [A] 
 - dle pol.č.13173b - HLOUBENÍ JAM ZAPAŽ I NEPAŽ TŘ. I: 153.160*2.000=306,320 [B] 
 - dle pol.č.13173c - HLOUBENÍ JAM ZAPAŽ I NEPAŽ TŘ. I: 20.400*2.000=40,800 [C] 
Celkem: A+B+C=365,840 [D]</t>
  </si>
  <si>
    <t>02710</t>
  </si>
  <si>
    <t>pomocné práce pro zajištění provedení provizorní obchozí trasy,  
vč. pasportizace parcel před zahájením prací, 
vč. navrácení parcel do původního stavu, 
vč. zdokumentování uvedených stavů</t>
  </si>
  <si>
    <t>Položka zahrnuje:  
- veškeré náklady spojené se zřízením nebo zajištěním objížďky a přístupové cesty  
Položka nezahrnuje:  
- x</t>
  </si>
  <si>
    <t>02742</t>
  </si>
  <si>
    <t>PROVIZORNÍ LÁVKY</t>
  </si>
  <si>
    <t>typová k-ce nebo dřevěná nástavba nosných prvků lávky  
pro zajištění přechodu chodců a cyklistů, min. volné šířky 2 m,  
komplet, vč. provizorního napojení na pochozí lávky, 
vč. spojovacích prvků a spojení s nosnými prvky lávky, 
vč. osazení, příp.nájmu a odstranění, 
vč. všech nutných bezpečnostních prvků (zábradlí, výplň zábradlí,...) 
vč. údržby po dobu osazení, včetně oprav opotřebení</t>
  </si>
  <si>
    <t>- v případě dřevěné konstrukce cca 14.5 m3 řeziva, vykázána pochozí plocha: 2.000*44.150=88,300 [A]</t>
  </si>
  <si>
    <t>RDS - SO 202, vč. tisku + digtálně</t>
  </si>
  <si>
    <t>první hlavní prohlídka lávky v rámci SO 202 
(před uvedením do provizorního provozu)</t>
  </si>
  <si>
    <t>11120x</t>
  </si>
  <si>
    <t>ODSTRANĚNÍ A NÁSLEDNÁ OBNOVA ŽIVÉHO PLOTU</t>
  </si>
  <si>
    <t>"živého plot v prostoru pro zajištění průchodu chodců ze stezky pro pěší a cyklisty za mostem vlevo, 
komplet odstranění a zpětné vysázení, 
vč. odvozu / ekologické likvidace, 
vč. následného dovozu sazenic, vč. nákupu a zasazení 
(sazenice volit dle živého plotu ve výchozím stavu, vč. počtu)  
"</t>
  </si>
  <si>
    <t>- živý plot: 2.000*1.000=2,000 [A]</t>
  </si>
  <si>
    <t>11332</t>
  </si>
  <si>
    <t>ODSTRANĚNÍ PODKLADŮ ZPEVNĚNÝCH PLOCH Z KAMENIVA NESTMELENÉHO</t>
  </si>
  <si>
    <t>"odstranění podkladu silničních panelů - panelová rovnanina sloužící jako základ provizorní lávky, 
vč. odvozu na skládku s oprávněním k opětovnému využítí - recyklační středisko"</t>
  </si>
  <si>
    <t>- objem dle pol. 45152 - PODKLADNÍ A VÝPLŇOVÉ VRSTVY Z KAMENIVA DRCENÉHO: 9.360=9,360 [A]</t>
  </si>
  <si>
    <t>11346</t>
  </si>
  <si>
    <t>ODSTRANĚNÍ KRYTU ZPEVNĚNÝCH PLOCH ZE SILNIČ DÍLCŮ (PANELŮ) VČET PODKL</t>
  </si>
  <si>
    <t>"odstranění silničních panelů - panelová rovnanina sloužící jako základy provizorní lávky,  
podklad ŠP vykázán zvlášť, 
odvoz a uskladnění v režii zhotovitele"</t>
  </si>
  <si>
    <t>- objem dle pol. 27212 - ZÁKLADY Z DÍLCŮ ŽELEZOBETONOVÝCH: 27.900=27,900 [A]</t>
  </si>
  <si>
    <t>- dle pol. 17411 - ZÁSYP JAM A RÝH ZEMINOU SE ZHUTNĚNÍM - zpětné zásypy výkopů pro panely: 26.120=26,120 [A]</t>
  </si>
  <si>
    <t>"výkopy pro provedení uložení panelových rovnanin (založení provizoria) 
komplet,  
vč. odvozu na skládku a meziskládku"</t>
  </si>
  <si>
    <t>- OP1: 4.000*2.660=10,640 [A] 
 - P2: 4.000*0.740=2,960 [B] 
 - P3: 4.000*0.820=3,280 [C] 
 - P4: 4.000*1.230=4,920 [D] 
 - OP5: 4.000*1.080=4,320 [E] 
Celkem: A+B+C+D+E=26,120 [F]</t>
  </si>
  <si>
    <t>"zpětné odtěžení materiálu násypu pro provizorní převedení chodců 
vč. odvozu na skládku s oprávněním k opětovnému využítí - recyklační středisko 
(odstranění provizorního nájezdu)"</t>
  </si>
  <si>
    <t>- objem dle pol. 17180 - ULOŽENÍ SYPANINY DO NÁSYPŮ Z NAKUPOVANÝCH MATERIÁLŮ: 115.540=115,540 [A] 
 - objem dle pol. 56333 - VOZOVKOVÉ VRSTVY ZE ŠTĚRKODRTI TL. DO 150MM: 37.620=37,620 [B] 
Celkem: A+B=153,160 [C]</t>
  </si>
  <si>
    <t>"výměna podloží tl. 0,50 m, 
komplet, 
vč. odvozu na skládku s oprávněním k opětovnému využítí - recyklační středisko 
(pod založením panelů provizorní lávky), 
SE SOUHLASEM TDS A ZÁSTUPCE INVESTORA v případě neúnosného podloží "</t>
  </si>
  <si>
    <t>- OP1: 3.400*0.500*2.400=4,080 [A] 
 - P2: 3.400*0.500*2.400=4,080 [B] 
 - P3: 3.400*0.500*2.400=4,080 [C] 
 - P4: 3.400*0.500*2.400=4,080 [D] 
 - OP5: 3.400*0.500*2.400=4,080 [E] 
Celkem: A+B+C+D+E=20,400 [F]</t>
  </si>
  <si>
    <t>uložení sypaniny na mezideponii, včetně zajištění neznehodnocení materiálu</t>
  </si>
  <si>
    <t>- objem dle pol. 13173a - HLOUBENÍ JAM ZAPAŽ I NEPAŽ TŘ. I - pro zpětné zasypání výkopů pro panely: 26.120=26,120 [A]</t>
  </si>
  <si>
    <t>"provedení násypu pro provizorní převedení chodců a cyklistů, 
komplet, včetně dovozu, hutnění, svahování"</t>
  </si>
  <si>
    <t>- násyp před OP1: 4.00*1.810=7,240 [A] 
 - násyp mezi OP5a silnicí: 6.000*16.240=97,440 [B] 
 - svahové kužely - boky: 6.000*1.810=10,860 [C] 
Celkem: A+B+C=115,540 [D]</t>
  </si>
  <si>
    <t>zásypy výkopů pro založení provizorní lávky</t>
  </si>
  <si>
    <t>- objem dle pol. 13173a - HLOUBENÍ JAM ZAPAŽ I NEPAŽ TŘ. I - zpětné zasypání výkopů pro panely: 26.120=26,120 [A]</t>
  </si>
  <si>
    <t>"výměna podloží tl. 0,50 m, vč. dovozu a uložení, vč. hutnění 
(pod založením panelů proviozrní lávky), 
SE SOUHLASEM INVESTORA v případě neúnosného podloží "</t>
  </si>
  <si>
    <t>- objem dle pol. 13173c - HLOUBENÍ JAM ZAPAŽ I NEPAŽ TŘ. I: 20.400=20,400 [A]</t>
  </si>
  <si>
    <t>21461</t>
  </si>
  <si>
    <t>SEPARAČNÍ GEOTEXTILIE</t>
  </si>
  <si>
    <t>"separační geotextílie v odkopu pro založení provizoria a zemního tělesa, 
komplet, včetně dodání, osazení i následného odstranění, 
odvoz a likvidace v režii zhotovitele"</t>
  </si>
  <si>
    <t>- před OP1: 2.750*4.000=11,000 [A] 
 - OP1: 3.400*2.400=8,160 [B] 
 - P2: 3.400*2.400=8,160 [C] 
 - P3: 3.400*2.400=8,160 [D] 
 - P4: 3.400*2.400=8,160 [E] 
 - OP5: 3.400*2.400=8,160 [F] 
 - mezi OP5 a silnicí: 7.000*14.980=104,860 [G] 
 - v zeleném pásu na konci úseku: 7.000*1.770=12,390 [H] 
Celkem: A+B+C+D+E+F+G+H=169,050 [I]</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</si>
  <si>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</si>
  <si>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27212</t>
  </si>
  <si>
    <t>ZÁKLADY Z DÍLCŮ ŽELEZOBETONOVÝCH</t>
  </si>
  <si>
    <t>"základy pro provizorní lávku ze silničních panelů, 
dočasná konstrukce, dílce budou po rozebrání opotřebené, ale opět použitelné"</t>
  </si>
  <si>
    <t>- OP1: 2*2.000*0.150*3.000=1,800 [A] 
 - P2: 7*2.000*0.150*3.000=6,300 [B] 
 - P3: 10*2.000*0.150*3.000=9,000 [C] 
 - P4: 7*2.000*0.150*3.000=6,300 [D] 
 - OP5: 5*2.000*0.150*3.000=4,500 [E] 
Celkem: A+B+C+D+E=27,900 [F]</t>
  </si>
  <si>
    <t>45152</t>
  </si>
  <si>
    <t>PODKLADNÍ A VÝPLŇOVÉ VRSTVY Z KAMENIVA DRCENÉHO</t>
  </si>
  <si>
    <t>"ŠP / ŠD polštář pod panelovou rovnaninou 
komplet, vč. nákupu, dovozu, uložení a hutnění"</t>
  </si>
  <si>
    <t>- OP1: 2.600*0.200*3.600=1,872 [A] 
 - P2: 2.600*0.200*3.600=1,872 [B] 
 - P3: 2.600*0.200*3.600=1,872 [C] 
 - P4: 2.600*0.200*3.600=1,872 [D] 
 - OP5: 2.600*0.200*3.600=1,872 [E] 
Celkem: A+B+C+D+E=9,360 [F]</t>
  </si>
  <si>
    <t>56333</t>
  </si>
  <si>
    <t>VOZOVKOVÉ VRSTVY ZE ŠTĚRKODRTI TL. DO 150MM</t>
  </si>
  <si>
    <t>hutněný pochozí povrch provizorního přechodu chodců, tl. 150 mm, frakce 0/32</t>
  </si>
  <si>
    <t>- před provizorní lávkou: 2.200*2.750=6,050 [A] 
 - za provizorní lávkou - po půdorysný lom: 2.200*5.440=11,968 [B] 
 - za provizorní lávkou - po silnici: 2.200*7.140=15,708 [C] 
 - na konci v zeleném páse:  2.200*1.770=3,894 [D] 
Celkem: A+B+C+D=37,620 [E]</t>
  </si>
  <si>
    <t>916812</t>
  </si>
  <si>
    <t>ODDĚL OPLOCENÍ S PODSTAVCI DRÁTĚNNÉ - MONTÁŽ S PŘESUNEM</t>
  </si>
  <si>
    <t>komplet provizorní oplocení provizorního přechodu pro pěší, v. 2 m - dodávka, vč. pronájmu, vč. patek</t>
  </si>
  <si>
    <t>- před provizorní lávkou vlevo: 2.000=2,000 [A] 
 - před provizorní lávkou vpravo: 4.000=4,000 [B] 
 - za provizorní lávkou vlevo - po silnici: 11.000=11,000 [C]  
 - za provizorní lávkou vpravo - po silnici: 15.000=15,000 [D] 
Celkem: A+B+C+D=32,000 [E]</t>
  </si>
  <si>
    <t>916813</t>
  </si>
  <si>
    <t>ODDĚL OPLOCENÍ S PODSTAVCI DRÁTĚNNÉ - DEMONTÁŽ</t>
  </si>
  <si>
    <t>demontáž provizorního oplocení přechodu pro pěší - komplet</t>
  </si>
  <si>
    <t>- délka dle pol.č. 916812: 32.000=32,000 [A]</t>
  </si>
  <si>
    <t>916819</t>
  </si>
  <si>
    <t>ODDĚL OPLOCENÍ S PODSTAVCI DRÁTĚNNÉ - NÁJEMNÉ</t>
  </si>
  <si>
    <t>MDEN</t>
  </si>
  <si>
    <t>nájem provizorního oplocení přechodu pro pěší - komplet</t>
  </si>
  <si>
    <t>- délka dle pol.č. 916812: 32.000*28*7=6 272,000 [A]</t>
  </si>
  <si>
    <t>94817</t>
  </si>
  <si>
    <t>DOČASNÉ KONSTRUKCE Z OCEL NOSNÍKŮ VČET ODSTRAN</t>
  </si>
  <si>
    <t>"ocelové nosníky provizorní lávky 
min. HEB400, S235, 
komplet, vč. dodání, osazení, následné demontáže, likvidace/uskladnění v režii zhotovitle, 
vč. zajištění stability / zavětrování, 
vč. osazení na panelovou rovnaninu, včetně osazení v podélném sklonu, 
vykázána délka nosníků bez pomocného materiálu "</t>
  </si>
  <si>
    <t>- pole 1: 2*8.000*0.155=2,480 [A] 
 - pole 2: 2*12.000*0.155=3,720 [B] 
 - pole 3: 2*12.000*0.155=3,720 [C] 
 - pole 4: 2*12.000*0.155=3,720 [D] 
Celkem: A+B+C+D=13,640 [E]</t>
  </si>
  <si>
    <t>SO 401</t>
  </si>
  <si>
    <t>Přeložka veřejného osvětlení</t>
  </si>
  <si>
    <t>Viz. projektová dokumentace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</si>
  <si>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</si>
  <si>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"17 05 04 - Zemina a kamení neuvedené pod číslem 17 05 03 
nepotřebný výkopek - zemina, drny, kamení - nevhodný materiál pro další použí na této stavbě 
vč. uložení na skládku, 
skutečné množství bude čerpáno dle situace na stavbě"</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</si>
  <si>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</si>
  <si>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015150</t>
  </si>
  <si>
    <t>POPLATKY ZA LIKVIDACI ODPADŮ NEKONTAMINOVANÝCH - 17 05 08  ŠTĚRK Z KOLEJIŠTĚ (ODPAD PO RECYKLACI)</t>
  </si>
  <si>
    <t>015240</t>
  </si>
  <si>
    <t>POPLATKY ZA LIKVIDACI ODPADŮ NEKONTAMINOVANÝCH - 20 03 99  ODPAD PODOBNÝ KOMUNÁLNÍMU ODPADU</t>
  </si>
  <si>
    <t>11090</t>
  </si>
  <si>
    <t>VŠEOBECNÉ VYKLIZENÍ OSTATNÍCH PLOCH</t>
  </si>
  <si>
    <t>zahrnuje odstranění všech překážek pro uskutečnění stavby</t>
  </si>
  <si>
    <t>113328</t>
  </si>
  <si>
    <t>ODSTRAN PODKL ZPEVNĚNÝCH PLOCH Z KAMENIVA NESTMEL,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</si>
  <si>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</si>
  <si>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</si>
  <si>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</si>
  <si>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</si>
  <si>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M3KM</t>
  </si>
  <si>
    <t>Položka zahrnuje samostatnou dopravu zeminy. Množství se určí jako součin kubatutry [m3] a požadované vzdálenosti [km].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</si>
  <si>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</si>
  <si>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</si>
  <si>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</si>
  <si>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</si>
  <si>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</si>
  <si>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</si>
  <si>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</si>
  <si>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</si>
  <si>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</si>
  <si>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</si>
  <si>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dodávku předepsaného kameniva, mimostaveništní a vnitrostaveništní dopravu a jeho uložení  
není-li v zadávací dokumentaci uvedeno jinak, jedná se o nakupovaný materiál</t>
  </si>
  <si>
    <t>56320</t>
  </si>
  <si>
    <t>VOZOVKOVÉ VRSTVY Z VIBROVANÉHO ŠTĚRKU</t>
  </si>
  <si>
    <t>- dodání kameniva předepsané kvality a zrnitosti 
- rozprostření a zhutnění vrstvy v předepsané tloušťce 
- zřízení vrstvy bez rozlišení šířky, pokládání vrstvy po etapách 
- nezahrnuje postřiky, nátěry</t>
  </si>
  <si>
    <t>702211</t>
  </si>
  <si>
    <t>KABELOVÁ CHRÁNIČKA ZEMNÍ DN DO 100 MM</t>
  </si>
  <si>
    <t>1. Položka obsahuje: 
 – přípravu podkladu pro osazení 
2. Položka neobsahuje: 
 X 
3. Způsob měření: 
Měří se metr délkový.</t>
  </si>
  <si>
    <t>702212</t>
  </si>
  <si>
    <t>KABELOVÁ CHRÁNIČKA ZEMNÍ DN PŘES 100 DO 200 MM</t>
  </si>
  <si>
    <t>702312</t>
  </si>
  <si>
    <t>ZAKRYTÍ KABELŮ VÝSTRAŽNOU FÓLIÍ ŠÍŘKY PŘES 20 DO 40 CM</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</si>
  <si>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</si>
  <si>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</si>
  <si>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</si>
  <si>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709513</t>
  </si>
  <si>
    <t>PODPŮRNÉ A POMOCNÉ KONSTRUKCE OCELOVÉ Z PROFILŮ SVAŘOVANÝCH A ŠROUBOVANÝCH S POVRCHOVOU ÚPRAVOU ŽÁROVÝM ZINKOVÁNÍM</t>
  </si>
  <si>
    <t>1. Položka obsahuje:  
 – kompletní montáž, rozměření, upevnění, řezání, spojování a pod.   
 – veškerý spojovací a montážní materiál vč. upevňovacího materiálu ( držáky apod.)  
 – pomocné mechanismy a povrchovou úpravu  
2. Položka neobsahuje:  
 X  
3. Způsob měření:  
Udává se hmotnost v kilogramech.</t>
  </si>
  <si>
    <t>709612</t>
  </si>
  <si>
    <t>DEMONTÁŽ CHRÁNIČKY/TRUBKY</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</si>
  <si>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</si>
  <si>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</si>
  <si>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</si>
  <si>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</si>
  <si>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</si>
  <si>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</si>
  <si>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</si>
  <si>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</si>
  <si>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</si>
  <si>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</si>
  <si>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</si>
  <si>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</si>
  <si>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</si>
  <si>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</si>
  <si>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</si>
  <si>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</si>
  <si>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</si>
  <si>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</si>
  <si>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</si>
  <si>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742G11</t>
  </si>
  <si>
    <t>KABEL NN DVOU- A TŘÍŽÍLOVÝ CU S PLASTOVOU IZOLACÍ DO 2,5 MM2</t>
  </si>
  <si>
    <t>742H12</t>
  </si>
  <si>
    <t>KABEL NN ČTYŘ- A PĚTIŽÍLOVÝ CU S PLASTOVOU IZOLACÍ OD 4 DO 16 MM2</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</si>
  <si>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</si>
  <si>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</si>
  <si>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</si>
  <si>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t>
  </si>
  <si>
    <t>UKONČENÍ DVOU AŽ PĚTIŽÍLOVÉHO KABELU V ROZVADĚČI NEBO NA PŘÍSTROJI DO 2,5 MM2</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</si>
  <si>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</si>
  <si>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</si>
  <si>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</si>
  <si>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</si>
  <si>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</si>
  <si>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</si>
  <si>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</si>
  <si>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</si>
  <si>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</si>
  <si>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</si>
  <si>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</si>
  <si>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</si>
  <si>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</si>
  <si>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</si>
  <si>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</si>
  <si>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</si>
  <si>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</si>
  <si>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</si>
  <si>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</si>
  <si>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</si>
  <si>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</si>
  <si>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</si>
  <si>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</si>
  <si>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</si>
  <si>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</si>
  <si>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</si>
  <si>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</si>
  <si>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743Z33</t>
  </si>
  <si>
    <t>DEMONTÁŽ NOSNÝCH KONSTRUKCÍ PRO OSVĚTLENÍ</t>
  </si>
  <si>
    <t>743Z35</t>
  </si>
  <si>
    <t>DEMONTÁŽ SVÍTIDLA Z OSVĚTLOVACÍHO STOŽÁRU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</si>
  <si>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</si>
  <si>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</si>
  <si>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</si>
  <si>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</si>
  <si>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</si>
  <si>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</si>
  <si>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</si>
  <si>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</si>
  <si>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</si>
  <si>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</si>
  <si>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</si>
  <si>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</si>
  <si>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</si>
  <si>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</si>
  <si>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</si>
  <si>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</si>
  <si>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</si>
  <si>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</si>
  <si>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</si>
  <si>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</si>
  <si>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</si>
  <si>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</si>
  <si>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</si>
  <si>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74xxxR1</t>
  </si>
  <si>
    <t>KOMPLETNÍ DEMONTÁŽ A MONTÁŽ OSVĚTLOVACÍHO STOŽÁRU VÝŠKY DO 15 M VČ. VÝLOŽNÍKU A SVÍTIDLA, ODVOZ, DOVOZ, USKLADNĚNÍ</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</si>
  <si>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</si>
  <si>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</si>
  <si>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</si>
  <si>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Bourání konstrukcí</t>
  </si>
  <si>
    <t>966158</t>
  </si>
  <si>
    <t>BOURÁNÍ KONSTRUKCÍ Z PROST BETONU S ODVOZEM DO 20KM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</si>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</sst>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0" fontId="0" fillId="0" borderId="1" xfId="0" applyBorder="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E1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0+C10+C11+C12+C13+C14</f>
      </c>
      <c s="1"/>
      <c s="1"/>
    </row>
    <row r="7" spans="1:5" ht="12.75" customHeight="1">
      <c r="A7" s="1"/>
      <c s="4" t="s">
        <v>5</v>
      </c>
      <c s="7">
        <f>0+E10+E11+E12+E13+E14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002'!I3</f>
      </c>
      <c s="21">
        <f>'SO 002'!O2</f>
      </c>
      <c s="21">
        <f>C10+D10</f>
      </c>
    </row>
    <row r="11" spans="1:5" ht="12.75" customHeight="1">
      <c r="A11" s="20" t="s">
        <v>135</v>
      </c>
      <c s="20" t="s">
        <v>136</v>
      </c>
      <c s="21">
        <f>'SO 182'!I3</f>
      </c>
      <c s="21">
        <f>'SO 182'!O2</f>
      </c>
      <c s="21">
        <f>C11+D11</f>
      </c>
    </row>
    <row r="12" spans="1:5" ht="12.75" customHeight="1">
      <c r="A12" s="20" t="s">
        <v>243</v>
      </c>
      <c s="20" t="s">
        <v>244</v>
      </c>
      <c s="21">
        <f>'SO 201'!I3</f>
      </c>
      <c s="21">
        <f>'SO 201'!O2</f>
      </c>
      <c s="21">
        <f>C12+D12</f>
      </c>
    </row>
    <row r="13" spans="1:5" ht="12.75" customHeight="1">
      <c r="A13" s="20" t="s">
        <v>1022</v>
      </c>
      <c s="20" t="s">
        <v>1023</v>
      </c>
      <c s="21">
        <f>'SO 202'!I3</f>
      </c>
      <c s="21">
        <f>'SO 202'!O2</f>
      </c>
      <c s="21">
        <f>C13+D13</f>
      </c>
    </row>
    <row r="14" spans="1:5" ht="12.75" customHeight="1">
      <c r="A14" s="20" t="s">
        <v>1095</v>
      </c>
      <c s="20" t="s">
        <v>1096</v>
      </c>
      <c s="21">
        <f>'SO 401'!I3</f>
      </c>
      <c s="21">
        <f>'SO 401'!O2</f>
      </c>
      <c s="21">
        <f>C14+D14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f>
      </c>
      <c t="s">
        <v>22</v>
      </c>
    </row>
    <row r="3" spans="1:16" ht="15" customHeight="1">
      <c r="A3" t="s">
        <v>12</v>
      </c>
      <c s="12" t="s">
        <v>14</v>
      </c>
      <c s="13" t="s">
        <v>15</v>
      </c>
      <c s="1"/>
      <c s="14" t="s">
        <v>16</v>
      </c>
      <c s="1"/>
      <c s="9"/>
      <c s="8" t="s">
        <v>24</v>
      </c>
      <c s="38">
        <f>0+I8</f>
      </c>
      <c s="10"/>
      <c r="O3" t="s">
        <v>19</v>
      </c>
      <c t="s">
        <v>23</v>
      </c>
    </row>
    <row r="4" spans="1:16" ht="15" customHeight="1">
      <c r="A4" t="s">
        <v>17</v>
      </c>
      <c s="16" t="s">
        <v>18</v>
      </c>
      <c s="17" t="s">
        <v>24</v>
      </c>
      <c s="6"/>
      <c s="18" t="s">
        <v>25</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25</v>
      </c>
      <c s="19"/>
      <c s="19"/>
      <c s="19"/>
      <c s="28">
        <f>0+Q8</f>
      </c>
      <c s="19"/>
      <c r="O8">
        <f>0+R8</f>
      </c>
      <c r="Q8">
        <f>0+I9+I13+I17+I21+I25+I29+I33+I37+I41+I45+I49+I53+I57+I61+I65+I69+I73+I77+I81+I85+I89+I93</f>
      </c>
      <c>
        <f>0+O9+O13+O17+O21+O25+O29+O33+O37+O41+O45+O49+O53+O57+O61+O65+O69+O73+O77+O81+O85+O89+O93</f>
      </c>
    </row>
    <row r="9" spans="1:16" ht="12.75">
      <c r="A9" s="25" t="s">
        <v>46</v>
      </c>
      <c s="29" t="s">
        <v>29</v>
      </c>
      <c s="29" t="s">
        <v>47</v>
      </c>
      <c s="25" t="s">
        <v>48</v>
      </c>
      <c s="30" t="s">
        <v>49</v>
      </c>
      <c s="31" t="s">
        <v>50</v>
      </c>
      <c s="32">
        <v>280</v>
      </c>
      <c s="33">
        <v>0</v>
      </c>
      <c s="33">
        <f>ROUND(ROUND(H9,2)*ROUND(G9,3),2)</f>
      </c>
      <c s="31" t="s">
        <v>51</v>
      </c>
      <c r="O9">
        <f>(I9*21)/100</f>
      </c>
      <c t="s">
        <v>23</v>
      </c>
    </row>
    <row r="10" spans="1:5" ht="38.25">
      <c r="A10" s="34" t="s">
        <v>52</v>
      </c>
      <c r="E10" s="35" t="s">
        <v>53</v>
      </c>
    </row>
    <row r="11" spans="1:5" ht="12.75">
      <c r="A11" s="36" t="s">
        <v>54</v>
      </c>
      <c r="E11" s="37" t="s">
        <v>55</v>
      </c>
    </row>
    <row r="12" spans="1:5" ht="12.75">
      <c r="A12" t="s">
        <v>56</v>
      </c>
      <c r="E12" s="35" t="s">
        <v>57</v>
      </c>
    </row>
    <row r="13" spans="1:16" ht="12.75">
      <c r="A13" s="25" t="s">
        <v>46</v>
      </c>
      <c s="29" t="s">
        <v>23</v>
      </c>
      <c s="29" t="s">
        <v>58</v>
      </c>
      <c s="25" t="s">
        <v>59</v>
      </c>
      <c s="30" t="s">
        <v>60</v>
      </c>
      <c s="31" t="s">
        <v>61</v>
      </c>
      <c s="32">
        <v>1</v>
      </c>
      <c s="33">
        <v>0</v>
      </c>
      <c s="33">
        <f>ROUND(ROUND(H13,2)*ROUND(G13,3),2)</f>
      </c>
      <c s="31" t="s">
        <v>51</v>
      </c>
      <c r="O13">
        <f>(I13*21)/100</f>
      </c>
      <c t="s">
        <v>23</v>
      </c>
    </row>
    <row r="14" spans="1:5" ht="102">
      <c r="A14" s="34" t="s">
        <v>52</v>
      </c>
      <c r="E14" s="35" t="s">
        <v>62</v>
      </c>
    </row>
    <row r="15" spans="1:5" ht="12.75">
      <c r="A15" s="36" t="s">
        <v>54</v>
      </c>
      <c r="E15" s="37" t="s">
        <v>63</v>
      </c>
    </row>
    <row r="16" spans="1:5" ht="12.75">
      <c r="A16" t="s">
        <v>56</v>
      </c>
      <c r="E16" s="35" t="s">
        <v>57</v>
      </c>
    </row>
    <row r="17" spans="1:16" ht="12.75">
      <c r="A17" s="25" t="s">
        <v>46</v>
      </c>
      <c s="29" t="s">
        <v>22</v>
      </c>
      <c s="29" t="s">
        <v>58</v>
      </c>
      <c s="25" t="s">
        <v>64</v>
      </c>
      <c s="30" t="s">
        <v>60</v>
      </c>
      <c s="31" t="s">
        <v>61</v>
      </c>
      <c s="32">
        <v>1</v>
      </c>
      <c s="33">
        <v>0</v>
      </c>
      <c s="33">
        <f>ROUND(ROUND(H17,2)*ROUND(G17,3),2)</f>
      </c>
      <c s="31" t="s">
        <v>51</v>
      </c>
      <c r="O17">
        <f>(I17*21)/100</f>
      </c>
      <c t="s">
        <v>23</v>
      </c>
    </row>
    <row r="18" spans="1:5" ht="63.75">
      <c r="A18" s="34" t="s">
        <v>52</v>
      </c>
      <c r="E18" s="35" t="s">
        <v>65</v>
      </c>
    </row>
    <row r="19" spans="1:5" ht="12.75">
      <c r="A19" s="36" t="s">
        <v>54</v>
      </c>
      <c r="E19" s="37" t="s">
        <v>63</v>
      </c>
    </row>
    <row r="20" spans="1:5" ht="12.75">
      <c r="A20" t="s">
        <v>56</v>
      </c>
      <c r="E20" s="35" t="s">
        <v>57</v>
      </c>
    </row>
    <row r="21" spans="1:16" ht="12.75">
      <c r="A21" s="25" t="s">
        <v>46</v>
      </c>
      <c s="29" t="s">
        <v>33</v>
      </c>
      <c s="29" t="s">
        <v>58</v>
      </c>
      <c s="25" t="s">
        <v>66</v>
      </c>
      <c s="30" t="s">
        <v>60</v>
      </c>
      <c s="31" t="s">
        <v>61</v>
      </c>
      <c s="32">
        <v>1</v>
      </c>
      <c s="33">
        <v>0</v>
      </c>
      <c s="33">
        <f>ROUND(ROUND(H21,2)*ROUND(G21,3),2)</f>
      </c>
      <c s="31" t="s">
        <v>51</v>
      </c>
      <c r="O21">
        <f>(I21*21)/100</f>
      </c>
      <c t="s">
        <v>23</v>
      </c>
    </row>
    <row r="22" spans="1:5" ht="63.75">
      <c r="A22" s="34" t="s">
        <v>52</v>
      </c>
      <c r="E22" s="35" t="s">
        <v>67</v>
      </c>
    </row>
    <row r="23" spans="1:5" ht="12.75">
      <c r="A23" s="36" t="s">
        <v>54</v>
      </c>
      <c r="E23" s="37" t="s">
        <v>63</v>
      </c>
    </row>
    <row r="24" spans="1:5" ht="12.75">
      <c r="A24" t="s">
        <v>56</v>
      </c>
      <c r="E24" s="35" t="s">
        <v>57</v>
      </c>
    </row>
    <row r="25" spans="1:16" ht="12.75">
      <c r="A25" s="25" t="s">
        <v>46</v>
      </c>
      <c s="29" t="s">
        <v>35</v>
      </c>
      <c s="29" t="s">
        <v>58</v>
      </c>
      <c s="25" t="s">
        <v>68</v>
      </c>
      <c s="30" t="s">
        <v>60</v>
      </c>
      <c s="31" t="s">
        <v>61</v>
      </c>
      <c s="32">
        <v>1</v>
      </c>
      <c s="33">
        <v>0</v>
      </c>
      <c s="33">
        <f>ROUND(ROUND(H25,2)*ROUND(G25,3),2)</f>
      </c>
      <c s="31" t="s">
        <v>51</v>
      </c>
      <c r="O25">
        <f>(I25*21)/100</f>
      </c>
      <c t="s">
        <v>23</v>
      </c>
    </row>
    <row r="26" spans="1:5" ht="63.75">
      <c r="A26" s="34" t="s">
        <v>52</v>
      </c>
      <c r="E26" s="35" t="s">
        <v>69</v>
      </c>
    </row>
    <row r="27" spans="1:5" ht="12.75">
      <c r="A27" s="36" t="s">
        <v>54</v>
      </c>
      <c r="E27" s="37" t="s">
        <v>63</v>
      </c>
    </row>
    <row r="28" spans="1:5" ht="12.75">
      <c r="A28" t="s">
        <v>56</v>
      </c>
      <c r="E28" s="35" t="s">
        <v>57</v>
      </c>
    </row>
    <row r="29" spans="1:16" ht="12.75">
      <c r="A29" s="25" t="s">
        <v>46</v>
      </c>
      <c s="29" t="s">
        <v>37</v>
      </c>
      <c s="29" t="s">
        <v>58</v>
      </c>
      <c s="25" t="s">
        <v>70</v>
      </c>
      <c s="30" t="s">
        <v>60</v>
      </c>
      <c s="31" t="s">
        <v>61</v>
      </c>
      <c s="32">
        <v>1</v>
      </c>
      <c s="33">
        <v>0</v>
      </c>
      <c s="33">
        <f>ROUND(ROUND(H29,2)*ROUND(G29,3),2)</f>
      </c>
      <c s="31" t="s">
        <v>51</v>
      </c>
      <c r="O29">
        <f>(I29*21)/100</f>
      </c>
      <c t="s">
        <v>23</v>
      </c>
    </row>
    <row r="30" spans="1:5" ht="38.25">
      <c r="A30" s="34" t="s">
        <v>52</v>
      </c>
      <c r="E30" s="35" t="s">
        <v>71</v>
      </c>
    </row>
    <row r="31" spans="1:5" ht="12.75">
      <c r="A31" s="36" t="s">
        <v>54</v>
      </c>
      <c r="E31" s="37" t="s">
        <v>63</v>
      </c>
    </row>
    <row r="32" spans="1:5" ht="12.75">
      <c r="A32" t="s">
        <v>56</v>
      </c>
      <c r="E32" s="35" t="s">
        <v>57</v>
      </c>
    </row>
    <row r="33" spans="1:16" ht="12.75">
      <c r="A33" s="25" t="s">
        <v>46</v>
      </c>
      <c s="29" t="s">
        <v>72</v>
      </c>
      <c s="29" t="s">
        <v>73</v>
      </c>
      <c s="25" t="s">
        <v>48</v>
      </c>
      <c s="30" t="s">
        <v>74</v>
      </c>
      <c s="31" t="s">
        <v>61</v>
      </c>
      <c s="32">
        <v>1</v>
      </c>
      <c s="33">
        <v>0</v>
      </c>
      <c s="33">
        <f>ROUND(ROUND(H33,2)*ROUND(G33,3),2)</f>
      </c>
      <c s="31" t="s">
        <v>51</v>
      </c>
      <c r="O33">
        <f>(I33*21)/100</f>
      </c>
      <c t="s">
        <v>23</v>
      </c>
    </row>
    <row r="34" spans="1:5" ht="12.75">
      <c r="A34" s="34" t="s">
        <v>52</v>
      </c>
      <c r="E34" s="35" t="s">
        <v>75</v>
      </c>
    </row>
    <row r="35" spans="1:5" ht="12.75">
      <c r="A35" s="36" t="s">
        <v>54</v>
      </c>
      <c r="E35" s="37" t="s">
        <v>63</v>
      </c>
    </row>
    <row r="36" spans="1:5" ht="25.5">
      <c r="A36" t="s">
        <v>56</v>
      </c>
      <c r="E36" s="35" t="s">
        <v>76</v>
      </c>
    </row>
    <row r="37" spans="1:16" ht="12.75">
      <c r="A37" s="25" t="s">
        <v>46</v>
      </c>
      <c s="29" t="s">
        <v>77</v>
      </c>
      <c s="29" t="s">
        <v>78</v>
      </c>
      <c s="25" t="s">
        <v>48</v>
      </c>
      <c s="30" t="s">
        <v>79</v>
      </c>
      <c s="31" t="s">
        <v>61</v>
      </c>
      <c s="32">
        <v>1</v>
      </c>
      <c s="33">
        <v>0</v>
      </c>
      <c s="33">
        <f>ROUND(ROUND(H37,2)*ROUND(G37,3),2)</f>
      </c>
      <c s="31" t="s">
        <v>51</v>
      </c>
      <c r="O37">
        <f>(I37*21)/100</f>
      </c>
      <c t="s">
        <v>23</v>
      </c>
    </row>
    <row r="38" spans="1:5" ht="51">
      <c r="A38" s="34" t="s">
        <v>52</v>
      </c>
      <c r="E38" s="35" t="s">
        <v>80</v>
      </c>
    </row>
    <row r="39" spans="1:5" ht="25.5">
      <c r="A39" s="36" t="s">
        <v>54</v>
      </c>
      <c r="E39" s="37" t="s">
        <v>81</v>
      </c>
    </row>
    <row r="40" spans="1:5" ht="12.75">
      <c r="A40" t="s">
        <v>56</v>
      </c>
      <c r="E40" s="35" t="s">
        <v>82</v>
      </c>
    </row>
    <row r="41" spans="1:16" ht="12.75">
      <c r="A41" s="25" t="s">
        <v>46</v>
      </c>
      <c s="29" t="s">
        <v>40</v>
      </c>
      <c s="29" t="s">
        <v>83</v>
      </c>
      <c s="25" t="s">
        <v>59</v>
      </c>
      <c s="30" t="s">
        <v>84</v>
      </c>
      <c s="31" t="s">
        <v>61</v>
      </c>
      <c s="32">
        <v>1</v>
      </c>
      <c s="33">
        <v>0</v>
      </c>
      <c s="33">
        <f>ROUND(ROUND(H41,2)*ROUND(G41,3),2)</f>
      </c>
      <c s="31" t="s">
        <v>51</v>
      </c>
      <c r="O41">
        <f>(I41*21)/100</f>
      </c>
      <c t="s">
        <v>23</v>
      </c>
    </row>
    <row r="42" spans="1:5" ht="12.75">
      <c r="A42" s="34" t="s">
        <v>52</v>
      </c>
      <c r="E42" s="35" t="s">
        <v>85</v>
      </c>
    </row>
    <row r="43" spans="1:5" ht="12.75">
      <c r="A43" s="36" t="s">
        <v>54</v>
      </c>
      <c r="E43" s="37" t="s">
        <v>86</v>
      </c>
    </row>
    <row r="44" spans="1:5" ht="12.75">
      <c r="A44" t="s">
        <v>56</v>
      </c>
      <c r="E44" s="35" t="s">
        <v>82</v>
      </c>
    </row>
    <row r="45" spans="1:16" ht="12.75">
      <c r="A45" s="25" t="s">
        <v>46</v>
      </c>
      <c s="29" t="s">
        <v>42</v>
      </c>
      <c s="29" t="s">
        <v>83</v>
      </c>
      <c s="25" t="s">
        <v>64</v>
      </c>
      <c s="30" t="s">
        <v>84</v>
      </c>
      <c s="31" t="s">
        <v>61</v>
      </c>
      <c s="32">
        <v>1</v>
      </c>
      <c s="33">
        <v>0</v>
      </c>
      <c s="33">
        <f>ROUND(ROUND(H45,2)*ROUND(G45,3),2)</f>
      </c>
      <c s="31" t="s">
        <v>51</v>
      </c>
      <c r="O45">
        <f>(I45*21)/100</f>
      </c>
      <c t="s">
        <v>23</v>
      </c>
    </row>
    <row r="46" spans="1:5" ht="38.25">
      <c r="A46" s="34" t="s">
        <v>52</v>
      </c>
      <c r="E46" s="35" t="s">
        <v>87</v>
      </c>
    </row>
    <row r="47" spans="1:5" ht="12.75">
      <c r="A47" s="36" t="s">
        <v>54</v>
      </c>
      <c r="E47" s="37" t="s">
        <v>63</v>
      </c>
    </row>
    <row r="48" spans="1:5" ht="12.75">
      <c r="A48" t="s">
        <v>56</v>
      </c>
      <c r="E48" s="35" t="s">
        <v>82</v>
      </c>
    </row>
    <row r="49" spans="1:16" ht="12.75">
      <c r="A49" s="25" t="s">
        <v>46</v>
      </c>
      <c s="29" t="s">
        <v>44</v>
      </c>
      <c s="29" t="s">
        <v>88</v>
      </c>
      <c s="25" t="s">
        <v>59</v>
      </c>
      <c s="30" t="s">
        <v>89</v>
      </c>
      <c s="31" t="s">
        <v>61</v>
      </c>
      <c s="32">
        <v>1</v>
      </c>
      <c s="33">
        <v>0</v>
      </c>
      <c s="33">
        <f>ROUND(ROUND(H49,2)*ROUND(G49,3),2)</f>
      </c>
      <c s="31" t="s">
        <v>51</v>
      </c>
      <c r="O49">
        <f>(I49*21)/100</f>
      </c>
      <c t="s">
        <v>23</v>
      </c>
    </row>
    <row r="50" spans="1:5" ht="12.75">
      <c r="A50" s="34" t="s">
        <v>52</v>
      </c>
      <c r="E50" s="35" t="s">
        <v>90</v>
      </c>
    </row>
    <row r="51" spans="1:5" ht="12.75">
      <c r="A51" s="36" t="s">
        <v>54</v>
      </c>
      <c r="E51" s="37" t="s">
        <v>63</v>
      </c>
    </row>
    <row r="52" spans="1:5" ht="12.75">
      <c r="A52" t="s">
        <v>56</v>
      </c>
      <c r="E52" s="35" t="s">
        <v>91</v>
      </c>
    </row>
    <row r="53" spans="1:16" ht="12.75">
      <c r="A53" s="25" t="s">
        <v>46</v>
      </c>
      <c s="29" t="s">
        <v>92</v>
      </c>
      <c s="29" t="s">
        <v>88</v>
      </c>
      <c s="25" t="s">
        <v>64</v>
      </c>
      <c s="30" t="s">
        <v>89</v>
      </c>
      <c s="31" t="s">
        <v>61</v>
      </c>
      <c s="32">
        <v>1</v>
      </c>
      <c s="33">
        <v>0</v>
      </c>
      <c s="33">
        <f>ROUND(ROUND(H53,2)*ROUND(G53,3),2)</f>
      </c>
      <c s="31" t="s">
        <v>51</v>
      </c>
      <c r="O53">
        <f>(I53*21)/100</f>
      </c>
      <c t="s">
        <v>23</v>
      </c>
    </row>
    <row r="54" spans="1:5" ht="12.75">
      <c r="A54" s="34" t="s">
        <v>52</v>
      </c>
      <c r="E54" s="35" t="s">
        <v>93</v>
      </c>
    </row>
    <row r="55" spans="1:5" ht="12.75">
      <c r="A55" s="36" t="s">
        <v>54</v>
      </c>
      <c r="E55" s="37" t="s">
        <v>63</v>
      </c>
    </row>
    <row r="56" spans="1:5" ht="25.5">
      <c r="A56" t="s">
        <v>56</v>
      </c>
      <c r="E56" s="35" t="s">
        <v>94</v>
      </c>
    </row>
    <row r="57" spans="1:16" ht="12.75">
      <c r="A57" s="25" t="s">
        <v>46</v>
      </c>
      <c s="29" t="s">
        <v>95</v>
      </c>
      <c s="29" t="s">
        <v>88</v>
      </c>
      <c s="25" t="s">
        <v>66</v>
      </c>
      <c s="30" t="s">
        <v>89</v>
      </c>
      <c s="31" t="s">
        <v>61</v>
      </c>
      <c s="32">
        <v>1</v>
      </c>
      <c s="33">
        <v>0</v>
      </c>
      <c s="33">
        <f>ROUND(ROUND(H57,2)*ROUND(G57,3),2)</f>
      </c>
      <c s="31" t="s">
        <v>51</v>
      </c>
      <c r="O57">
        <f>(I57*21)/100</f>
      </c>
      <c t="s">
        <v>23</v>
      </c>
    </row>
    <row r="58" spans="1:5" ht="38.25">
      <c r="A58" s="34" t="s">
        <v>52</v>
      </c>
      <c r="E58" s="35" t="s">
        <v>96</v>
      </c>
    </row>
    <row r="59" spans="1:5" ht="12.75">
      <c r="A59" s="36" t="s">
        <v>54</v>
      </c>
      <c r="E59" s="37" t="s">
        <v>63</v>
      </c>
    </row>
    <row r="60" spans="1:5" ht="89.25">
      <c r="A60" t="s">
        <v>56</v>
      </c>
      <c r="E60" s="35" t="s">
        <v>97</v>
      </c>
    </row>
    <row r="61" spans="1:16" ht="12.75">
      <c r="A61" s="25" t="s">
        <v>46</v>
      </c>
      <c s="29" t="s">
        <v>98</v>
      </c>
      <c s="29" t="s">
        <v>88</v>
      </c>
      <c s="25" t="s">
        <v>68</v>
      </c>
      <c s="30" t="s">
        <v>89</v>
      </c>
      <c s="31" t="s">
        <v>61</v>
      </c>
      <c s="32">
        <v>1</v>
      </c>
      <c s="33">
        <v>0</v>
      </c>
      <c s="33">
        <f>ROUND(ROUND(H61,2)*ROUND(G61,3),2)</f>
      </c>
      <c s="31" t="s">
        <v>51</v>
      </c>
      <c r="O61">
        <f>(I61*21)/100</f>
      </c>
      <c t="s">
        <v>23</v>
      </c>
    </row>
    <row r="62" spans="1:5" ht="25.5">
      <c r="A62" s="34" t="s">
        <v>52</v>
      </c>
      <c r="E62" s="35" t="s">
        <v>99</v>
      </c>
    </row>
    <row r="63" spans="1:5" ht="12.75">
      <c r="A63" s="36" t="s">
        <v>54</v>
      </c>
      <c r="E63" s="37" t="s">
        <v>63</v>
      </c>
    </row>
    <row r="64" spans="1:5" ht="25.5">
      <c r="A64" t="s">
        <v>56</v>
      </c>
      <c r="E64" s="35" t="s">
        <v>94</v>
      </c>
    </row>
    <row r="65" spans="1:16" ht="12.75">
      <c r="A65" s="25" t="s">
        <v>46</v>
      </c>
      <c s="29" t="s">
        <v>100</v>
      </c>
      <c s="29" t="s">
        <v>101</v>
      </c>
      <c s="25" t="s">
        <v>48</v>
      </c>
      <c s="30" t="s">
        <v>102</v>
      </c>
      <c s="31" t="s">
        <v>103</v>
      </c>
      <c s="32">
        <v>1</v>
      </c>
      <c s="33">
        <v>0</v>
      </c>
      <c s="33">
        <f>ROUND(ROUND(H65,2)*ROUND(G65,3),2)</f>
      </c>
      <c s="31" t="s">
        <v>51</v>
      </c>
      <c r="O65">
        <f>(I65*21)/100</f>
      </c>
      <c t="s">
        <v>23</v>
      </c>
    </row>
    <row r="66" spans="1:5" ht="12.75">
      <c r="A66" s="34" t="s">
        <v>52</v>
      </c>
      <c r="E66" s="35" t="s">
        <v>104</v>
      </c>
    </row>
    <row r="67" spans="1:5" ht="12.75">
      <c r="A67" s="36" t="s">
        <v>54</v>
      </c>
      <c r="E67" s="37" t="s">
        <v>105</v>
      </c>
    </row>
    <row r="68" spans="1:5" ht="89.25">
      <c r="A68" t="s">
        <v>56</v>
      </c>
      <c r="E68" s="35" t="s">
        <v>106</v>
      </c>
    </row>
    <row r="69" spans="1:16" ht="12.75">
      <c r="A69" s="25" t="s">
        <v>46</v>
      </c>
      <c s="29" t="s">
        <v>107</v>
      </c>
      <c s="29" t="s">
        <v>108</v>
      </c>
      <c s="25" t="s">
        <v>48</v>
      </c>
      <c s="30" t="s">
        <v>109</v>
      </c>
      <c s="31" t="s">
        <v>61</v>
      </c>
      <c s="32">
        <v>1</v>
      </c>
      <c s="33">
        <v>0</v>
      </c>
      <c s="33">
        <f>ROUND(ROUND(H69,2)*ROUND(G69,3),2)</f>
      </c>
      <c s="31" t="s">
        <v>51</v>
      </c>
      <c r="O69">
        <f>(I69*21)/100</f>
      </c>
      <c t="s">
        <v>23</v>
      </c>
    </row>
    <row r="70" spans="1:5" ht="51">
      <c r="A70" s="34" t="s">
        <v>52</v>
      </c>
      <c r="E70" s="35" t="s">
        <v>110</v>
      </c>
    </row>
    <row r="71" spans="1:5" ht="12.75">
      <c r="A71" s="36" t="s">
        <v>54</v>
      </c>
      <c r="E71" s="37" t="s">
        <v>63</v>
      </c>
    </row>
    <row r="72" spans="1:5" ht="51">
      <c r="A72" t="s">
        <v>56</v>
      </c>
      <c r="E72" s="35" t="s">
        <v>111</v>
      </c>
    </row>
    <row r="73" spans="1:16" ht="12.75">
      <c r="A73" s="25" t="s">
        <v>46</v>
      </c>
      <c s="29" t="s">
        <v>112</v>
      </c>
      <c s="29" t="s">
        <v>113</v>
      </c>
      <c s="25" t="s">
        <v>59</v>
      </c>
      <c s="30" t="s">
        <v>114</v>
      </c>
      <c s="31" t="s">
        <v>61</v>
      </c>
      <c s="32">
        <v>2</v>
      </c>
      <c s="33">
        <v>0</v>
      </c>
      <c s="33">
        <f>ROUND(ROUND(H73,2)*ROUND(G73,3),2)</f>
      </c>
      <c s="31" t="s">
        <v>51</v>
      </c>
      <c r="O73">
        <f>(I73*21)/100</f>
      </c>
      <c t="s">
        <v>23</v>
      </c>
    </row>
    <row r="74" spans="1:5" ht="25.5">
      <c r="A74" s="34" t="s">
        <v>52</v>
      </c>
      <c r="E74" s="35" t="s">
        <v>115</v>
      </c>
    </row>
    <row r="75" spans="1:5" ht="12.75">
      <c r="A75" s="36" t="s">
        <v>54</v>
      </c>
      <c r="E75" s="37" t="s">
        <v>116</v>
      </c>
    </row>
    <row r="76" spans="1:5" ht="51">
      <c r="A76" t="s">
        <v>56</v>
      </c>
      <c r="E76" s="35" t="s">
        <v>111</v>
      </c>
    </row>
    <row r="77" spans="1:16" ht="12.75">
      <c r="A77" s="25" t="s">
        <v>46</v>
      </c>
      <c s="29" t="s">
        <v>117</v>
      </c>
      <c s="29" t="s">
        <v>113</v>
      </c>
      <c s="25" t="s">
        <v>64</v>
      </c>
      <c s="30" t="s">
        <v>114</v>
      </c>
      <c s="31" t="s">
        <v>61</v>
      </c>
      <c s="32">
        <v>1</v>
      </c>
      <c s="33">
        <v>0</v>
      </c>
      <c s="33">
        <f>ROUND(ROUND(H77,2)*ROUND(G77,3),2)</f>
      </c>
      <c s="31" t="s">
        <v>51</v>
      </c>
      <c r="O77">
        <f>(I77*21)/100</f>
      </c>
      <c t="s">
        <v>23</v>
      </c>
    </row>
    <row r="78" spans="1:5" ht="25.5">
      <c r="A78" s="34" t="s">
        <v>52</v>
      </c>
      <c r="E78" s="35" t="s">
        <v>118</v>
      </c>
    </row>
    <row r="79" spans="1:5" ht="12.75">
      <c r="A79" s="36" t="s">
        <v>54</v>
      </c>
      <c r="E79" s="37" t="s">
        <v>63</v>
      </c>
    </row>
    <row r="80" spans="1:5" ht="51">
      <c r="A80" t="s">
        <v>56</v>
      </c>
      <c r="E80" s="35" t="s">
        <v>111</v>
      </c>
    </row>
    <row r="81" spans="1:16" ht="12.75">
      <c r="A81" s="25" t="s">
        <v>46</v>
      </c>
      <c s="29" t="s">
        <v>119</v>
      </c>
      <c s="29" t="s">
        <v>120</v>
      </c>
      <c s="25" t="s">
        <v>59</v>
      </c>
      <c s="30" t="s">
        <v>121</v>
      </c>
      <c s="31" t="s">
        <v>103</v>
      </c>
      <c s="32">
        <v>2</v>
      </c>
      <c s="33">
        <v>0</v>
      </c>
      <c s="33">
        <f>ROUND(ROUND(H81,2)*ROUND(G81,3),2)</f>
      </c>
      <c s="31" t="s">
        <v>51</v>
      </c>
      <c r="O81">
        <f>(I81*21)/100</f>
      </c>
      <c t="s">
        <v>23</v>
      </c>
    </row>
    <row r="82" spans="1:5" ht="51">
      <c r="A82" s="34" t="s">
        <v>52</v>
      </c>
      <c r="E82" s="35" t="s">
        <v>122</v>
      </c>
    </row>
    <row r="83" spans="1:5" ht="12.75">
      <c r="A83" s="36" t="s">
        <v>54</v>
      </c>
      <c r="E83" s="37" t="s">
        <v>116</v>
      </c>
    </row>
    <row r="84" spans="1:5" ht="114.75">
      <c r="A84" t="s">
        <v>56</v>
      </c>
      <c r="E84" s="35" t="s">
        <v>123</v>
      </c>
    </row>
    <row r="85" spans="1:16" ht="12.75">
      <c r="A85" s="25" t="s">
        <v>46</v>
      </c>
      <c s="29" t="s">
        <v>124</v>
      </c>
      <c s="29" t="s">
        <v>120</v>
      </c>
      <c s="25" t="s">
        <v>64</v>
      </c>
      <c s="30" t="s">
        <v>121</v>
      </c>
      <c s="31" t="s">
        <v>103</v>
      </c>
      <c s="32">
        <v>1</v>
      </c>
      <c s="33">
        <v>0</v>
      </c>
      <c s="33">
        <f>ROUND(ROUND(H85,2)*ROUND(G85,3),2)</f>
      </c>
      <c s="31" t="s">
        <v>51</v>
      </c>
      <c r="O85">
        <f>(I85*21)/100</f>
      </c>
      <c t="s">
        <v>23</v>
      </c>
    </row>
    <row r="86" spans="1:5" ht="38.25">
      <c r="A86" s="34" t="s">
        <v>52</v>
      </c>
      <c r="E86" s="35" t="s">
        <v>125</v>
      </c>
    </row>
    <row r="87" spans="1:5" ht="12.75">
      <c r="A87" s="36" t="s">
        <v>54</v>
      </c>
      <c r="E87" s="37" t="s">
        <v>63</v>
      </c>
    </row>
    <row r="88" spans="1:5" ht="114.75">
      <c r="A88" t="s">
        <v>56</v>
      </c>
      <c r="E88" s="35" t="s">
        <v>123</v>
      </c>
    </row>
    <row r="89" spans="1:16" ht="12.75">
      <c r="A89" s="25" t="s">
        <v>46</v>
      </c>
      <c s="29" t="s">
        <v>126</v>
      </c>
      <c s="29" t="s">
        <v>120</v>
      </c>
      <c s="25" t="s">
        <v>66</v>
      </c>
      <c s="30" t="s">
        <v>121</v>
      </c>
      <c s="31" t="s">
        <v>103</v>
      </c>
      <c s="32">
        <v>2</v>
      </c>
      <c s="33">
        <v>0</v>
      </c>
      <c s="33">
        <f>ROUND(ROUND(H89,2)*ROUND(G89,3),2)</f>
      </c>
      <c s="31" t="s">
        <v>51</v>
      </c>
      <c r="O89">
        <f>(I89*21)/100</f>
      </c>
      <c t="s">
        <v>23</v>
      </c>
    </row>
    <row r="90" spans="1:5" ht="38.25">
      <c r="A90" s="34" t="s">
        <v>52</v>
      </c>
      <c r="E90" s="35" t="s">
        <v>127</v>
      </c>
    </row>
    <row r="91" spans="1:5" ht="12.75">
      <c r="A91" s="36" t="s">
        <v>54</v>
      </c>
      <c r="E91" s="37" t="s">
        <v>116</v>
      </c>
    </row>
    <row r="92" spans="1:5" ht="114.75">
      <c r="A92" t="s">
        <v>56</v>
      </c>
      <c r="E92" s="35" t="s">
        <v>123</v>
      </c>
    </row>
    <row r="93" spans="1:16" ht="12.75">
      <c r="A93" s="25" t="s">
        <v>46</v>
      </c>
      <c s="29" t="s">
        <v>128</v>
      </c>
      <c s="29" t="s">
        <v>129</v>
      </c>
      <c s="25" t="s">
        <v>48</v>
      </c>
      <c s="30" t="s">
        <v>130</v>
      </c>
      <c s="31" t="s">
        <v>131</v>
      </c>
      <c s="32">
        <v>7</v>
      </c>
      <c s="33">
        <v>0</v>
      </c>
      <c s="33">
        <f>ROUND(ROUND(H93,2)*ROUND(G93,3),2)</f>
      </c>
      <c s="31" t="s">
        <v>51</v>
      </c>
      <c r="O93">
        <f>(I93*21)/100</f>
      </c>
      <c t="s">
        <v>23</v>
      </c>
    </row>
    <row r="94" spans="1:5" ht="76.5">
      <c r="A94" s="34" t="s">
        <v>52</v>
      </c>
      <c r="E94" s="35" t="s">
        <v>132</v>
      </c>
    </row>
    <row r="95" spans="1:5" ht="12.75">
      <c r="A95" s="36" t="s">
        <v>54</v>
      </c>
      <c r="E95" s="37" t="s">
        <v>133</v>
      </c>
    </row>
    <row r="96" spans="1:5" ht="63.75">
      <c r="A96" t="s">
        <v>56</v>
      </c>
      <c r="E96" s="35" t="s">
        <v>134</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0+O8+O25+O34+O47</f>
      </c>
      <c t="s">
        <v>22</v>
      </c>
    </row>
    <row r="3" spans="1:16" ht="15" customHeight="1">
      <c r="A3" t="s">
        <v>12</v>
      </c>
      <c s="12" t="s">
        <v>14</v>
      </c>
      <c s="13" t="s">
        <v>15</v>
      </c>
      <c s="1"/>
      <c s="14" t="s">
        <v>16</v>
      </c>
      <c s="1"/>
      <c s="9"/>
      <c s="8" t="s">
        <v>135</v>
      </c>
      <c s="38">
        <f>0+I8+I25+I34+I47</f>
      </c>
      <c s="10"/>
      <c r="O3" t="s">
        <v>19</v>
      </c>
      <c t="s">
        <v>23</v>
      </c>
    </row>
    <row r="4" spans="1:16" ht="15" customHeight="1">
      <c r="A4" t="s">
        <v>17</v>
      </c>
      <c s="16" t="s">
        <v>18</v>
      </c>
      <c s="17" t="s">
        <v>135</v>
      </c>
      <c s="6"/>
      <c s="18" t="s">
        <v>136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25</v>
      </c>
      <c s="19"/>
      <c s="19"/>
      <c s="19"/>
      <c s="28">
        <f>0+Q8</f>
      </c>
      <c s="19"/>
      <c r="O8">
        <f>0+R8</f>
      </c>
      <c r="Q8">
        <f>0+I9+I13+I17+I21</f>
      </c>
      <c>
        <f>0+O9+O13+O17+O21</f>
      </c>
    </row>
    <row r="9" spans="1:16" ht="12.75">
      <c r="A9" s="25" t="s">
        <v>46</v>
      </c>
      <c s="29" t="s">
        <v>29</v>
      </c>
      <c s="29" t="s">
        <v>137</v>
      </c>
      <c s="25" t="s">
        <v>48</v>
      </c>
      <c s="30" t="s">
        <v>138</v>
      </c>
      <c s="31" t="s">
        <v>139</v>
      </c>
      <c s="32">
        <v>567.6</v>
      </c>
      <c s="33">
        <v>0</v>
      </c>
      <c s="33">
        <f>ROUND(ROUND(H9,2)*ROUND(G9,3),2)</f>
      </c>
      <c s="31" t="s">
        <v>51</v>
      </c>
      <c r="O9">
        <f>(I9*21)/100</f>
      </c>
      <c t="s">
        <v>23</v>
      </c>
    </row>
    <row r="10" spans="1:5" ht="102">
      <c r="A10" s="34" t="s">
        <v>52</v>
      </c>
      <c r="E10" s="35" t="s">
        <v>140</v>
      </c>
    </row>
    <row r="11" spans="1:5" ht="25.5">
      <c r="A11" s="36" t="s">
        <v>54</v>
      </c>
      <c r="E11" s="37" t="s">
        <v>141</v>
      </c>
    </row>
    <row r="12" spans="1:5" ht="51">
      <c r="A12" t="s">
        <v>56</v>
      </c>
      <c r="E12" s="35" t="s">
        <v>142</v>
      </c>
    </row>
    <row r="13" spans="1:16" ht="12.75">
      <c r="A13" s="25" t="s">
        <v>46</v>
      </c>
      <c s="29" t="s">
        <v>23</v>
      </c>
      <c s="29" t="s">
        <v>143</v>
      </c>
      <c s="25" t="s">
        <v>59</v>
      </c>
      <c s="30" t="s">
        <v>144</v>
      </c>
      <c s="31" t="s">
        <v>61</v>
      </c>
      <c s="32">
        <v>1</v>
      </c>
      <c s="33">
        <v>0</v>
      </c>
      <c s="33">
        <f>ROUND(ROUND(H13,2)*ROUND(G13,3),2)</f>
      </c>
      <c s="31" t="s">
        <v>51</v>
      </c>
      <c r="O13">
        <f>(I13*21)/100</f>
      </c>
      <c t="s">
        <v>23</v>
      </c>
    </row>
    <row r="14" spans="1:5" ht="76.5">
      <c r="A14" s="34" t="s">
        <v>52</v>
      </c>
      <c r="E14" s="35" t="s">
        <v>145</v>
      </c>
    </row>
    <row r="15" spans="1:5" ht="12.75">
      <c r="A15" s="36" t="s">
        <v>54</v>
      </c>
      <c r="E15" s="37" t="s">
        <v>63</v>
      </c>
    </row>
    <row r="16" spans="1:5" ht="12.75">
      <c r="A16" t="s">
        <v>56</v>
      </c>
      <c r="E16" s="35" t="s">
        <v>57</v>
      </c>
    </row>
    <row r="17" spans="1:16" ht="12.75">
      <c r="A17" s="25" t="s">
        <v>46</v>
      </c>
      <c s="29" t="s">
        <v>22</v>
      </c>
      <c s="29" t="s">
        <v>143</v>
      </c>
      <c s="25" t="s">
        <v>64</v>
      </c>
      <c s="30" t="s">
        <v>144</v>
      </c>
      <c s="31" t="s">
        <v>61</v>
      </c>
      <c s="32">
        <v>1</v>
      </c>
      <c s="33">
        <v>0</v>
      </c>
      <c s="33">
        <f>ROUND(ROUND(H17,2)*ROUND(G17,3),2)</f>
      </c>
      <c s="31" t="s">
        <v>51</v>
      </c>
      <c r="O17">
        <f>(I17*21)/100</f>
      </c>
      <c t="s">
        <v>23</v>
      </c>
    </row>
    <row r="18" spans="1:5" ht="38.25">
      <c r="A18" s="34" t="s">
        <v>52</v>
      </c>
      <c r="E18" s="35" t="s">
        <v>146</v>
      </c>
    </row>
    <row r="19" spans="1:5" ht="12.75">
      <c r="A19" s="36" t="s">
        <v>54</v>
      </c>
      <c r="E19" s="37" t="s">
        <v>63</v>
      </c>
    </row>
    <row r="20" spans="1:5" ht="51">
      <c r="A20" t="s">
        <v>56</v>
      </c>
      <c r="E20" s="35" t="s">
        <v>147</v>
      </c>
    </row>
    <row r="21" spans="1:16" ht="12.75">
      <c r="A21" s="25" t="s">
        <v>46</v>
      </c>
      <c s="29" t="s">
        <v>33</v>
      </c>
      <c s="29" t="s">
        <v>148</v>
      </c>
      <c s="25" t="s">
        <v>48</v>
      </c>
      <c s="30" t="s">
        <v>149</v>
      </c>
      <c s="31" t="s">
        <v>61</v>
      </c>
      <c s="32">
        <v>1</v>
      </c>
      <c s="33">
        <v>0</v>
      </c>
      <c s="33">
        <f>ROUND(ROUND(H21,2)*ROUND(G21,3),2)</f>
      </c>
      <c s="31" t="s">
        <v>51</v>
      </c>
      <c r="O21">
        <f>(I21*21)/100</f>
      </c>
      <c t="s">
        <v>23</v>
      </c>
    </row>
    <row r="22" spans="1:5" ht="63.75">
      <c r="A22" s="34" t="s">
        <v>52</v>
      </c>
      <c r="E22" s="35" t="s">
        <v>150</v>
      </c>
    </row>
    <row r="23" spans="1:5" ht="12.75">
      <c r="A23" s="36" t="s">
        <v>54</v>
      </c>
      <c r="E23" s="37" t="s">
        <v>63</v>
      </c>
    </row>
    <row r="24" spans="1:5" ht="89.25">
      <c r="A24" t="s">
        <v>56</v>
      </c>
      <c r="E24" s="35" t="s">
        <v>151</v>
      </c>
    </row>
    <row r="25" spans="1:18" ht="12.75" customHeight="1">
      <c r="A25" s="6" t="s">
        <v>45</v>
      </c>
      <c s="6"/>
      <c s="40" t="s">
        <v>29</v>
      </c>
      <c s="6"/>
      <c s="27" t="s">
        <v>152</v>
      </c>
      <c s="6"/>
      <c s="6"/>
      <c s="6"/>
      <c s="41">
        <f>0+Q25</f>
      </c>
      <c s="6"/>
      <c r="O25">
        <f>0+R25</f>
      </c>
      <c r="Q25">
        <f>0+I26+I30</f>
      </c>
      <c>
        <f>0+O26+O30</f>
      </c>
    </row>
    <row r="26" spans="1:16" ht="12.75">
      <c r="A26" s="25" t="s">
        <v>46</v>
      </c>
      <c s="29" t="s">
        <v>35</v>
      </c>
      <c s="29" t="s">
        <v>153</v>
      </c>
      <c s="25" t="s">
        <v>59</v>
      </c>
      <c s="30" t="s">
        <v>154</v>
      </c>
      <c s="31" t="s">
        <v>155</v>
      </c>
      <c s="32">
        <v>172</v>
      </c>
      <c s="33">
        <v>0</v>
      </c>
      <c s="33">
        <f>ROUND(ROUND(H26,2)*ROUND(G26,3),2)</f>
      </c>
      <c s="31" t="s">
        <v>51</v>
      </c>
      <c r="O26">
        <f>(I26*21)/100</f>
      </c>
      <c t="s">
        <v>23</v>
      </c>
    </row>
    <row r="27" spans="1:5" ht="102">
      <c r="A27" s="34" t="s">
        <v>52</v>
      </c>
      <c r="E27" s="35" t="s">
        <v>156</v>
      </c>
    </row>
    <row r="28" spans="1:5" ht="12.75">
      <c r="A28" s="36" t="s">
        <v>54</v>
      </c>
      <c r="E28" s="37" t="s">
        <v>157</v>
      </c>
    </row>
    <row r="29" spans="1:5" ht="89.25">
      <c r="A29" t="s">
        <v>56</v>
      </c>
      <c r="E29" s="35" t="s">
        <v>158</v>
      </c>
    </row>
    <row r="30" spans="1:16" ht="12.75">
      <c r="A30" s="25" t="s">
        <v>46</v>
      </c>
      <c s="29" t="s">
        <v>37</v>
      </c>
      <c s="29" t="s">
        <v>153</v>
      </c>
      <c s="25" t="s">
        <v>64</v>
      </c>
      <c s="30" t="s">
        <v>154</v>
      </c>
      <c s="31" t="s">
        <v>155</v>
      </c>
      <c s="32">
        <v>258</v>
      </c>
      <c s="33">
        <v>0</v>
      </c>
      <c s="33">
        <f>ROUND(ROUND(H30,2)*ROUND(G30,3),2)</f>
      </c>
      <c s="31" t="s">
        <v>51</v>
      </c>
      <c r="O30">
        <f>(I30*21)/100</f>
      </c>
      <c t="s">
        <v>23</v>
      </c>
    </row>
    <row r="31" spans="1:5" ht="89.25">
      <c r="A31" s="34" t="s">
        <v>52</v>
      </c>
      <c r="E31" s="35" t="s">
        <v>159</v>
      </c>
    </row>
    <row r="32" spans="1:5" ht="12.75">
      <c r="A32" s="36" t="s">
        <v>54</v>
      </c>
      <c r="E32" s="37" t="s">
        <v>160</v>
      </c>
    </row>
    <row r="33" spans="1:5" ht="89.25">
      <c r="A33" t="s">
        <v>56</v>
      </c>
      <c r="E33" s="35" t="s">
        <v>158</v>
      </c>
    </row>
    <row r="34" spans="1:18" ht="12.75" customHeight="1">
      <c r="A34" s="6" t="s">
        <v>45</v>
      </c>
      <c s="6"/>
      <c s="40" t="s">
        <v>35</v>
      </c>
      <c s="6"/>
      <c s="27" t="s">
        <v>161</v>
      </c>
      <c s="6"/>
      <c s="6"/>
      <c s="6"/>
      <c s="41">
        <f>0+Q34</f>
      </c>
      <c s="6"/>
      <c r="O34">
        <f>0+R34</f>
      </c>
      <c r="Q34">
        <f>0+I35+I39+I43</f>
      </c>
      <c>
        <f>0+O35+O39+O43</f>
      </c>
    </row>
    <row r="35" spans="1:16" ht="12.75">
      <c r="A35" s="25" t="s">
        <v>46</v>
      </c>
      <c s="29" t="s">
        <v>72</v>
      </c>
      <c s="29" t="s">
        <v>162</v>
      </c>
      <c s="25" t="s">
        <v>48</v>
      </c>
      <c s="30" t="s">
        <v>163</v>
      </c>
      <c s="31" t="s">
        <v>164</v>
      </c>
      <c s="32">
        <v>8600</v>
      </c>
      <c s="33">
        <v>0</v>
      </c>
      <c s="33">
        <f>ROUND(ROUND(H35,2)*ROUND(G35,3),2)</f>
      </c>
      <c s="31" t="s">
        <v>51</v>
      </c>
      <c r="O35">
        <f>(I35*21)/100</f>
      </c>
      <c t="s">
        <v>23</v>
      </c>
    </row>
    <row r="36" spans="1:5" ht="76.5">
      <c r="A36" s="34" t="s">
        <v>52</v>
      </c>
      <c r="E36" s="35" t="s">
        <v>165</v>
      </c>
    </row>
    <row r="37" spans="1:5" ht="38.25">
      <c r="A37" s="36" t="s">
        <v>54</v>
      </c>
      <c r="E37" s="37" t="s">
        <v>166</v>
      </c>
    </row>
    <row r="38" spans="1:5" ht="89.25">
      <c r="A38" t="s">
        <v>56</v>
      </c>
      <c r="E38" s="35" t="s">
        <v>167</v>
      </c>
    </row>
    <row r="39" spans="1:16" ht="12.75">
      <c r="A39" s="25" t="s">
        <v>46</v>
      </c>
      <c s="29" t="s">
        <v>77</v>
      </c>
      <c s="29" t="s">
        <v>168</v>
      </c>
      <c s="25" t="s">
        <v>48</v>
      </c>
      <c s="30" t="s">
        <v>169</v>
      </c>
      <c s="31" t="s">
        <v>164</v>
      </c>
      <c s="32">
        <v>4300</v>
      </c>
      <c s="33">
        <v>0</v>
      </c>
      <c s="33">
        <f>ROUND(ROUND(H39,2)*ROUND(G39,3),2)</f>
      </c>
      <c s="31" t="s">
        <v>51</v>
      </c>
      <c r="O39">
        <f>(I39*21)/100</f>
      </c>
      <c t="s">
        <v>23</v>
      </c>
    </row>
    <row r="40" spans="1:5" ht="89.25">
      <c r="A40" s="34" t="s">
        <v>52</v>
      </c>
      <c r="E40" s="35" t="s">
        <v>170</v>
      </c>
    </row>
    <row r="41" spans="1:5" ht="12.75">
      <c r="A41" s="36" t="s">
        <v>54</v>
      </c>
      <c r="E41" s="37" t="s">
        <v>171</v>
      </c>
    </row>
    <row r="42" spans="1:5" ht="165.75">
      <c r="A42" t="s">
        <v>56</v>
      </c>
      <c r="E42" s="35" t="s">
        <v>172</v>
      </c>
    </row>
    <row r="43" spans="1:16" ht="12.75">
      <c r="A43" s="25" t="s">
        <v>46</v>
      </c>
      <c s="29" t="s">
        <v>40</v>
      </c>
      <c s="29" t="s">
        <v>173</v>
      </c>
      <c s="25" t="s">
        <v>48</v>
      </c>
      <c s="30" t="s">
        <v>174</v>
      </c>
      <c s="31" t="s">
        <v>164</v>
      </c>
      <c s="32">
        <v>4300</v>
      </c>
      <c s="33">
        <v>0</v>
      </c>
      <c s="33">
        <f>ROUND(ROUND(H43,2)*ROUND(G43,3),2)</f>
      </c>
      <c s="31" t="s">
        <v>51</v>
      </c>
      <c r="O43">
        <f>(I43*21)/100</f>
      </c>
      <c t="s">
        <v>23</v>
      </c>
    </row>
    <row r="44" spans="1:5" ht="89.25">
      <c r="A44" s="34" t="s">
        <v>52</v>
      </c>
      <c r="E44" s="35" t="s">
        <v>175</v>
      </c>
    </row>
    <row r="45" spans="1:5" ht="12.75">
      <c r="A45" s="36" t="s">
        <v>54</v>
      </c>
      <c r="E45" s="37" t="s">
        <v>176</v>
      </c>
    </row>
    <row r="46" spans="1:5" ht="165.75">
      <c r="A46" t="s">
        <v>56</v>
      </c>
      <c r="E46" s="35" t="s">
        <v>172</v>
      </c>
    </row>
    <row r="47" spans="1:18" ht="12.75" customHeight="1">
      <c r="A47" s="6" t="s">
        <v>45</v>
      </c>
      <c s="6"/>
      <c s="40" t="s">
        <v>40</v>
      </c>
      <c s="6"/>
      <c s="27" t="s">
        <v>177</v>
      </c>
      <c s="6"/>
      <c s="6"/>
      <c s="6"/>
      <c s="41">
        <f>0+Q47</f>
      </c>
      <c s="6"/>
      <c r="O47">
        <f>0+R47</f>
      </c>
      <c r="Q47">
        <f>0+I48+I52+I56+I60+I64+I68+I72+I76+I80+I84+I88+I92+I96+I100+I104</f>
      </c>
      <c>
        <f>0+O48+O52+O56+O60+O64+O68+O72+O76+O80+O84+O88+O92+O96+O100+O104</f>
      </c>
    </row>
    <row r="48" spans="1:16" ht="25.5">
      <c r="A48" s="25" t="s">
        <v>46</v>
      </c>
      <c s="29" t="s">
        <v>42</v>
      </c>
      <c s="29" t="s">
        <v>178</v>
      </c>
      <c s="25" t="s">
        <v>48</v>
      </c>
      <c s="30" t="s">
        <v>179</v>
      </c>
      <c s="31" t="s">
        <v>103</v>
      </c>
      <c s="32">
        <v>51</v>
      </c>
      <c s="33">
        <v>0</v>
      </c>
      <c s="33">
        <f>ROUND(ROUND(H48,2)*ROUND(G48,3),2)</f>
      </c>
      <c s="31" t="s">
        <v>51</v>
      </c>
      <c r="O48">
        <f>(I48*21)/100</f>
      </c>
      <c t="s">
        <v>23</v>
      </c>
    </row>
    <row r="49" spans="1:5" ht="25.5">
      <c r="A49" s="34" t="s">
        <v>52</v>
      </c>
      <c r="E49" s="35" t="s">
        <v>180</v>
      </c>
    </row>
    <row r="50" spans="1:5" ht="204">
      <c r="A50" s="36" t="s">
        <v>54</v>
      </c>
      <c r="E50" s="37" t="s">
        <v>181</v>
      </c>
    </row>
    <row r="51" spans="1:5" ht="76.5">
      <c r="A51" t="s">
        <v>56</v>
      </c>
      <c r="E51" s="35" t="s">
        <v>182</v>
      </c>
    </row>
    <row r="52" spans="1:16" ht="12.75">
      <c r="A52" s="25" t="s">
        <v>46</v>
      </c>
      <c s="29" t="s">
        <v>44</v>
      </c>
      <c s="29" t="s">
        <v>183</v>
      </c>
      <c s="25" t="s">
        <v>48</v>
      </c>
      <c s="30" t="s">
        <v>184</v>
      </c>
      <c s="31" t="s">
        <v>103</v>
      </c>
      <c s="32">
        <v>51</v>
      </c>
      <c s="33">
        <v>0</v>
      </c>
      <c s="33">
        <f>ROUND(ROUND(H52,2)*ROUND(G52,3),2)</f>
      </c>
      <c s="31" t="s">
        <v>51</v>
      </c>
      <c r="O52">
        <f>(I52*21)/100</f>
      </c>
      <c t="s">
        <v>23</v>
      </c>
    </row>
    <row r="53" spans="1:5" ht="12.75">
      <c r="A53" s="34" t="s">
        <v>52</v>
      </c>
      <c r="E53" s="35" t="s">
        <v>185</v>
      </c>
    </row>
    <row r="54" spans="1:5" ht="12.75">
      <c r="A54" s="36" t="s">
        <v>54</v>
      </c>
      <c r="E54" s="37" t="s">
        <v>186</v>
      </c>
    </row>
    <row r="55" spans="1:5" ht="51">
      <c r="A55" t="s">
        <v>56</v>
      </c>
      <c r="E55" s="35" t="s">
        <v>187</v>
      </c>
    </row>
    <row r="56" spans="1:16" ht="12.75">
      <c r="A56" s="25" t="s">
        <v>46</v>
      </c>
      <c s="29" t="s">
        <v>92</v>
      </c>
      <c s="29" t="s">
        <v>188</v>
      </c>
      <c s="25" t="s">
        <v>48</v>
      </c>
      <c s="30" t="s">
        <v>189</v>
      </c>
      <c s="31" t="s">
        <v>190</v>
      </c>
      <c s="32">
        <v>9996</v>
      </c>
      <c s="33">
        <v>0</v>
      </c>
      <c s="33">
        <f>ROUND(ROUND(H56,2)*ROUND(G56,3),2)</f>
      </c>
      <c s="31" t="s">
        <v>51</v>
      </c>
      <c r="O56">
        <f>(I56*21)/100</f>
      </c>
      <c t="s">
        <v>23</v>
      </c>
    </row>
    <row r="57" spans="1:5" ht="12.75">
      <c r="A57" s="34" t="s">
        <v>52</v>
      </c>
      <c r="E57" s="35" t="s">
        <v>191</v>
      </c>
    </row>
    <row r="58" spans="1:5" ht="12.75">
      <c r="A58" s="36" t="s">
        <v>54</v>
      </c>
      <c r="E58" s="37" t="s">
        <v>192</v>
      </c>
    </row>
    <row r="59" spans="1:5" ht="76.5">
      <c r="A59" t="s">
        <v>56</v>
      </c>
      <c r="E59" s="35" t="s">
        <v>193</v>
      </c>
    </row>
    <row r="60" spans="1:16" ht="25.5">
      <c r="A60" s="25" t="s">
        <v>46</v>
      </c>
      <c s="29" t="s">
        <v>95</v>
      </c>
      <c s="29" t="s">
        <v>194</v>
      </c>
      <c s="25" t="s">
        <v>48</v>
      </c>
      <c s="30" t="s">
        <v>195</v>
      </c>
      <c s="31" t="s">
        <v>103</v>
      </c>
      <c s="32">
        <v>14</v>
      </c>
      <c s="33">
        <v>0</v>
      </c>
      <c s="33">
        <f>ROUND(ROUND(H60,2)*ROUND(G60,3),2)</f>
      </c>
      <c s="31" t="s">
        <v>51</v>
      </c>
      <c r="O60">
        <f>(I60*21)/100</f>
      </c>
      <c t="s">
        <v>23</v>
      </c>
    </row>
    <row r="61" spans="1:5" ht="25.5">
      <c r="A61" s="34" t="s">
        <v>52</v>
      </c>
      <c r="E61" s="35" t="s">
        <v>196</v>
      </c>
    </row>
    <row r="62" spans="1:5" ht="38.25">
      <c r="A62" s="36" t="s">
        <v>54</v>
      </c>
      <c r="E62" s="37" t="s">
        <v>197</v>
      </c>
    </row>
    <row r="63" spans="1:5" ht="76.5">
      <c r="A63" t="s">
        <v>56</v>
      </c>
      <c r="E63" s="35" t="s">
        <v>182</v>
      </c>
    </row>
    <row r="64" spans="1:16" ht="12.75">
      <c r="A64" s="25" t="s">
        <v>46</v>
      </c>
      <c s="29" t="s">
        <v>98</v>
      </c>
      <c s="29" t="s">
        <v>198</v>
      </c>
      <c s="25" t="s">
        <v>48</v>
      </c>
      <c s="30" t="s">
        <v>199</v>
      </c>
      <c s="31" t="s">
        <v>103</v>
      </c>
      <c s="32">
        <v>14</v>
      </c>
      <c s="33">
        <v>0</v>
      </c>
      <c s="33">
        <f>ROUND(ROUND(H64,2)*ROUND(G64,3),2)</f>
      </c>
      <c s="31" t="s">
        <v>51</v>
      </c>
      <c r="O64">
        <f>(I64*21)/100</f>
      </c>
      <c t="s">
        <v>23</v>
      </c>
    </row>
    <row r="65" spans="1:5" ht="12.75">
      <c r="A65" s="34" t="s">
        <v>52</v>
      </c>
      <c r="E65" s="35" t="s">
        <v>185</v>
      </c>
    </row>
    <row r="66" spans="1:5" ht="12.75">
      <c r="A66" s="36" t="s">
        <v>54</v>
      </c>
      <c r="E66" s="37" t="s">
        <v>200</v>
      </c>
    </row>
    <row r="67" spans="1:5" ht="51">
      <c r="A67" t="s">
        <v>56</v>
      </c>
      <c r="E67" s="35" t="s">
        <v>187</v>
      </c>
    </row>
    <row r="68" spans="1:16" ht="12.75">
      <c r="A68" s="25" t="s">
        <v>46</v>
      </c>
      <c s="29" t="s">
        <v>100</v>
      </c>
      <c s="29" t="s">
        <v>201</v>
      </c>
      <c s="25" t="s">
        <v>48</v>
      </c>
      <c s="30" t="s">
        <v>202</v>
      </c>
      <c s="31" t="s">
        <v>190</v>
      </c>
      <c s="32">
        <v>2744</v>
      </c>
      <c s="33">
        <v>0</v>
      </c>
      <c s="33">
        <f>ROUND(ROUND(H68,2)*ROUND(G68,3),2)</f>
      </c>
      <c s="31" t="s">
        <v>51</v>
      </c>
      <c r="O68">
        <f>(I68*21)/100</f>
      </c>
      <c t="s">
        <v>23</v>
      </c>
    </row>
    <row r="69" spans="1:5" ht="12.75">
      <c r="A69" s="34" t="s">
        <v>52</v>
      </c>
      <c r="E69" s="35" t="s">
        <v>191</v>
      </c>
    </row>
    <row r="70" spans="1:5" ht="12.75">
      <c r="A70" s="36" t="s">
        <v>54</v>
      </c>
      <c r="E70" s="37" t="s">
        <v>203</v>
      </c>
    </row>
    <row r="71" spans="1:5" ht="76.5">
      <c r="A71" t="s">
        <v>56</v>
      </c>
      <c r="E71" s="35" t="s">
        <v>193</v>
      </c>
    </row>
    <row r="72" spans="1:16" ht="12.75">
      <c r="A72" s="25" t="s">
        <v>46</v>
      </c>
      <c s="29" t="s">
        <v>107</v>
      </c>
      <c s="29" t="s">
        <v>204</v>
      </c>
      <c s="25" t="s">
        <v>48</v>
      </c>
      <c s="30" t="s">
        <v>205</v>
      </c>
      <c s="31" t="s">
        <v>103</v>
      </c>
      <c s="32">
        <v>68</v>
      </c>
      <c s="33">
        <v>0</v>
      </c>
      <c s="33">
        <f>ROUND(ROUND(H72,2)*ROUND(G72,3),2)</f>
      </c>
      <c s="31" t="s">
        <v>51</v>
      </c>
      <c r="O72">
        <f>(I72*21)/100</f>
      </c>
      <c t="s">
        <v>23</v>
      </c>
    </row>
    <row r="73" spans="1:5" ht="25.5">
      <c r="A73" s="34" t="s">
        <v>52</v>
      </c>
      <c r="E73" s="35" t="s">
        <v>206</v>
      </c>
    </row>
    <row r="74" spans="1:5" ht="165.75">
      <c r="A74" s="36" t="s">
        <v>54</v>
      </c>
      <c r="E74" s="37" t="s">
        <v>207</v>
      </c>
    </row>
    <row r="75" spans="1:5" ht="76.5">
      <c r="A75" t="s">
        <v>56</v>
      </c>
      <c r="E75" s="35" t="s">
        <v>208</v>
      </c>
    </row>
    <row r="76" spans="1:16" ht="12.75">
      <c r="A76" s="25" t="s">
        <v>46</v>
      </c>
      <c s="29" t="s">
        <v>112</v>
      </c>
      <c s="29" t="s">
        <v>209</v>
      </c>
      <c s="25" t="s">
        <v>48</v>
      </c>
      <c s="30" t="s">
        <v>210</v>
      </c>
      <c s="31" t="s">
        <v>103</v>
      </c>
      <c s="32">
        <v>68</v>
      </c>
      <c s="33">
        <v>0</v>
      </c>
      <c s="33">
        <f>ROUND(ROUND(H76,2)*ROUND(G76,3),2)</f>
      </c>
      <c s="31" t="s">
        <v>51</v>
      </c>
      <c r="O76">
        <f>(I76*21)/100</f>
      </c>
      <c t="s">
        <v>23</v>
      </c>
    </row>
    <row r="77" spans="1:5" ht="12.75">
      <c r="A77" s="34" t="s">
        <v>52</v>
      </c>
      <c r="E77" s="35" t="s">
        <v>211</v>
      </c>
    </row>
    <row r="78" spans="1:5" ht="12.75">
      <c r="A78" s="36" t="s">
        <v>54</v>
      </c>
      <c r="E78" s="37" t="s">
        <v>212</v>
      </c>
    </row>
    <row r="79" spans="1:5" ht="51">
      <c r="A79" t="s">
        <v>56</v>
      </c>
      <c r="E79" s="35" t="s">
        <v>187</v>
      </c>
    </row>
    <row r="80" spans="1:16" ht="12.75">
      <c r="A80" s="25" t="s">
        <v>46</v>
      </c>
      <c s="29" t="s">
        <v>117</v>
      </c>
      <c s="29" t="s">
        <v>213</v>
      </c>
      <c s="25" t="s">
        <v>48</v>
      </c>
      <c s="30" t="s">
        <v>214</v>
      </c>
      <c s="31" t="s">
        <v>190</v>
      </c>
      <c s="32">
        <v>13328</v>
      </c>
      <c s="33">
        <v>0</v>
      </c>
      <c s="33">
        <f>ROUND(ROUND(H80,2)*ROUND(G80,3),2)</f>
      </c>
      <c s="31" t="s">
        <v>51</v>
      </c>
      <c r="O80">
        <f>(I80*21)/100</f>
      </c>
      <c t="s">
        <v>23</v>
      </c>
    </row>
    <row r="81" spans="1:5" ht="12.75">
      <c r="A81" s="34" t="s">
        <v>52</v>
      </c>
      <c r="E81" s="35" t="s">
        <v>215</v>
      </c>
    </row>
    <row r="82" spans="1:5" ht="12.75">
      <c r="A82" s="36" t="s">
        <v>54</v>
      </c>
      <c r="E82" s="37" t="s">
        <v>216</v>
      </c>
    </row>
    <row r="83" spans="1:5" ht="76.5">
      <c r="A83" t="s">
        <v>56</v>
      </c>
      <c r="E83" s="35" t="s">
        <v>217</v>
      </c>
    </row>
    <row r="84" spans="1:16" ht="12.75">
      <c r="A84" s="25" t="s">
        <v>46</v>
      </c>
      <c s="29" t="s">
        <v>119</v>
      </c>
      <c s="29" t="s">
        <v>218</v>
      </c>
      <c s="25" t="s">
        <v>48</v>
      </c>
      <c s="30" t="s">
        <v>219</v>
      </c>
      <c s="31" t="s">
        <v>103</v>
      </c>
      <c s="32">
        <v>8</v>
      </c>
      <c s="33">
        <v>0</v>
      </c>
      <c s="33">
        <f>ROUND(ROUND(H84,2)*ROUND(G84,3),2)</f>
      </c>
      <c s="31" t="s">
        <v>51</v>
      </c>
      <c r="O84">
        <f>(I84*21)/100</f>
      </c>
      <c t="s">
        <v>23</v>
      </c>
    </row>
    <row r="85" spans="1:5" ht="25.5">
      <c r="A85" s="34" t="s">
        <v>52</v>
      </c>
      <c r="E85" s="35" t="s">
        <v>220</v>
      </c>
    </row>
    <row r="86" spans="1:5" ht="12.75">
      <c r="A86" s="36" t="s">
        <v>54</v>
      </c>
      <c r="E86" s="37" t="s">
        <v>221</v>
      </c>
    </row>
    <row r="87" spans="1:5" ht="114.75">
      <c r="A87" t="s">
        <v>56</v>
      </c>
      <c r="E87" s="35" t="s">
        <v>222</v>
      </c>
    </row>
    <row r="88" spans="1:16" ht="12.75">
      <c r="A88" s="25" t="s">
        <v>46</v>
      </c>
      <c s="29" t="s">
        <v>124</v>
      </c>
      <c s="29" t="s">
        <v>223</v>
      </c>
      <c s="25" t="s">
        <v>48</v>
      </c>
      <c s="30" t="s">
        <v>224</v>
      </c>
      <c s="31" t="s">
        <v>103</v>
      </c>
      <c s="32">
        <v>8</v>
      </c>
      <c s="33">
        <v>0</v>
      </c>
      <c s="33">
        <f>ROUND(ROUND(H88,2)*ROUND(G88,3),2)</f>
      </c>
      <c s="31" t="s">
        <v>51</v>
      </c>
      <c r="O88">
        <f>(I88*21)/100</f>
      </c>
      <c t="s">
        <v>23</v>
      </c>
    </row>
    <row r="89" spans="1:5" ht="12.75">
      <c r="A89" s="34" t="s">
        <v>52</v>
      </c>
      <c r="E89" s="35" t="s">
        <v>185</v>
      </c>
    </row>
    <row r="90" spans="1:5" ht="12.75">
      <c r="A90" s="36" t="s">
        <v>54</v>
      </c>
      <c r="E90" s="37" t="s">
        <v>225</v>
      </c>
    </row>
    <row r="91" spans="1:5" ht="51">
      <c r="A91" t="s">
        <v>56</v>
      </c>
      <c r="E91" s="35" t="s">
        <v>187</v>
      </c>
    </row>
    <row r="92" spans="1:16" ht="12.75">
      <c r="A92" s="25" t="s">
        <v>46</v>
      </c>
      <c s="29" t="s">
        <v>126</v>
      </c>
      <c s="29" t="s">
        <v>226</v>
      </c>
      <c s="25" t="s">
        <v>48</v>
      </c>
      <c s="30" t="s">
        <v>227</v>
      </c>
      <c s="31" t="s">
        <v>190</v>
      </c>
      <c s="32">
        <v>1568</v>
      </c>
      <c s="33">
        <v>0</v>
      </c>
      <c s="33">
        <f>ROUND(ROUND(H92,2)*ROUND(G92,3),2)</f>
      </c>
      <c s="31" t="s">
        <v>51</v>
      </c>
      <c r="O92">
        <f>(I92*21)/100</f>
      </c>
      <c t="s">
        <v>23</v>
      </c>
    </row>
    <row r="93" spans="1:5" ht="12.75">
      <c r="A93" s="34" t="s">
        <v>52</v>
      </c>
      <c r="E93" s="35" t="s">
        <v>191</v>
      </c>
    </row>
    <row r="94" spans="1:5" ht="12.75">
      <c r="A94" s="36" t="s">
        <v>54</v>
      </c>
      <c r="E94" s="37" t="s">
        <v>228</v>
      </c>
    </row>
    <row r="95" spans="1:5" ht="76.5">
      <c r="A95" t="s">
        <v>56</v>
      </c>
      <c r="E95" s="35" t="s">
        <v>229</v>
      </c>
    </row>
    <row r="96" spans="1:16" ht="12.75">
      <c r="A96" s="25" t="s">
        <v>46</v>
      </c>
      <c s="29" t="s">
        <v>128</v>
      </c>
      <c s="29" t="s">
        <v>230</v>
      </c>
      <c s="25" t="s">
        <v>48</v>
      </c>
      <c s="30" t="s">
        <v>231</v>
      </c>
      <c s="31" t="s">
        <v>103</v>
      </c>
      <c s="32">
        <v>8</v>
      </c>
      <c s="33">
        <v>0</v>
      </c>
      <c s="33">
        <f>ROUND(ROUND(H96,2)*ROUND(G96,3),2)</f>
      </c>
      <c s="31" t="s">
        <v>51</v>
      </c>
      <c r="O96">
        <f>(I96*21)/100</f>
      </c>
      <c t="s">
        <v>23</v>
      </c>
    </row>
    <row r="97" spans="1:5" ht="38.25">
      <c r="A97" s="34" t="s">
        <v>52</v>
      </c>
      <c r="E97" s="35" t="s">
        <v>232</v>
      </c>
    </row>
    <row r="98" spans="1:5" ht="12.75">
      <c r="A98" s="36" t="s">
        <v>54</v>
      </c>
      <c r="E98" s="37" t="s">
        <v>233</v>
      </c>
    </row>
    <row r="99" spans="1:5" ht="102">
      <c r="A99" t="s">
        <v>56</v>
      </c>
      <c r="E99" s="35" t="s">
        <v>234</v>
      </c>
    </row>
    <row r="100" spans="1:16" ht="12.75">
      <c r="A100" s="25" t="s">
        <v>46</v>
      </c>
      <c s="29" t="s">
        <v>235</v>
      </c>
      <c s="29" t="s">
        <v>236</v>
      </c>
      <c s="25" t="s">
        <v>48</v>
      </c>
      <c s="30" t="s">
        <v>237</v>
      </c>
      <c s="31" t="s">
        <v>103</v>
      </c>
      <c s="32">
        <v>8</v>
      </c>
      <c s="33">
        <v>0</v>
      </c>
      <c s="33">
        <f>ROUND(ROUND(H100,2)*ROUND(G100,3),2)</f>
      </c>
      <c s="31" t="s">
        <v>51</v>
      </c>
      <c r="O100">
        <f>(I100*21)/100</f>
      </c>
      <c t="s">
        <v>23</v>
      </c>
    </row>
    <row r="101" spans="1:5" ht="12.75">
      <c r="A101" s="34" t="s">
        <v>52</v>
      </c>
      <c r="E101" s="35" t="s">
        <v>185</v>
      </c>
    </row>
    <row r="102" spans="1:5" ht="12.75">
      <c r="A102" s="36" t="s">
        <v>54</v>
      </c>
      <c r="E102" s="37" t="s">
        <v>238</v>
      </c>
    </row>
    <row r="103" spans="1:5" ht="51">
      <c r="A103" t="s">
        <v>56</v>
      </c>
      <c r="E103" s="35" t="s">
        <v>187</v>
      </c>
    </row>
    <row r="104" spans="1:16" ht="12.75">
      <c r="A104" s="25" t="s">
        <v>46</v>
      </c>
      <c s="29" t="s">
        <v>239</v>
      </c>
      <c s="29" t="s">
        <v>240</v>
      </c>
      <c s="25" t="s">
        <v>48</v>
      </c>
      <c s="30" t="s">
        <v>241</v>
      </c>
      <c s="31" t="s">
        <v>190</v>
      </c>
      <c s="32">
        <v>1568</v>
      </c>
      <c s="33">
        <v>0</v>
      </c>
      <c s="33">
        <f>ROUND(ROUND(H104,2)*ROUND(G104,3),2)</f>
      </c>
      <c s="31" t="s">
        <v>51</v>
      </c>
      <c r="O104">
        <f>(I104*21)/100</f>
      </c>
      <c t="s">
        <v>23</v>
      </c>
    </row>
    <row r="105" spans="1:5" ht="12.75">
      <c r="A105" s="34" t="s">
        <v>52</v>
      </c>
      <c r="E105" s="35" t="s">
        <v>191</v>
      </c>
    </row>
    <row r="106" spans="1:5" ht="12.75">
      <c r="A106" s="36" t="s">
        <v>54</v>
      </c>
      <c r="E106" s="37" t="s">
        <v>242</v>
      </c>
    </row>
    <row r="107" spans="1:5" ht="76.5">
      <c r="A107" t="s">
        <v>56</v>
      </c>
      <c r="E107" s="35" t="s">
        <v>229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0+O8+O49+O226+O291+O328+O401+O470+O499+O512</f>
      </c>
      <c t="s">
        <v>22</v>
      </c>
    </row>
    <row r="3" spans="1:16" ht="15" customHeight="1">
      <c r="A3" t="s">
        <v>12</v>
      </c>
      <c s="12" t="s">
        <v>14</v>
      </c>
      <c s="13" t="s">
        <v>15</v>
      </c>
      <c s="1"/>
      <c s="14" t="s">
        <v>16</v>
      </c>
      <c s="1"/>
      <c s="9"/>
      <c s="8" t="s">
        <v>243</v>
      </c>
      <c s="38">
        <f>0+I8+I49+I226+I291+I328+I401+I470+I499+I512</f>
      </c>
      <c s="10"/>
      <c r="O3" t="s">
        <v>19</v>
      </c>
      <c t="s">
        <v>23</v>
      </c>
    </row>
    <row r="4" spans="1:16" ht="15" customHeight="1">
      <c r="A4" t="s">
        <v>17</v>
      </c>
      <c s="16" t="s">
        <v>18</v>
      </c>
      <c s="17" t="s">
        <v>243</v>
      </c>
      <c s="6"/>
      <c s="18" t="s">
        <v>244</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25</v>
      </c>
      <c s="19"/>
      <c s="19"/>
      <c s="19"/>
      <c s="28">
        <f>0+Q8</f>
      </c>
      <c s="19"/>
      <c r="O8">
        <f>0+R8</f>
      </c>
      <c r="Q8">
        <f>0+I9+I13+I17+I21+I25+I29+I33+I37+I41+I45</f>
      </c>
      <c>
        <f>0+O9+O13+O17+O21+O25+O29+O33+O37+O41+O45</f>
      </c>
    </row>
    <row r="9" spans="1:16" ht="12.75">
      <c r="A9" s="25" t="s">
        <v>46</v>
      </c>
      <c s="29" t="s">
        <v>29</v>
      </c>
      <c s="29" t="s">
        <v>137</v>
      </c>
      <c s="25" t="s">
        <v>48</v>
      </c>
      <c s="30" t="s">
        <v>138</v>
      </c>
      <c s="31" t="s">
        <v>139</v>
      </c>
      <c s="32">
        <v>131.15</v>
      </c>
      <c s="33">
        <v>0</v>
      </c>
      <c s="33">
        <f>ROUND(ROUND(H9,2)*ROUND(G9,3),2)</f>
      </c>
      <c s="31" t="s">
        <v>51</v>
      </c>
      <c r="O9">
        <f>(I9*21)/100</f>
      </c>
      <c t="s">
        <v>23</v>
      </c>
    </row>
    <row r="10" spans="1:5" ht="63.75">
      <c r="A10" s="34" t="s">
        <v>52</v>
      </c>
      <c r="E10" s="35" t="s">
        <v>245</v>
      </c>
    </row>
    <row r="11" spans="1:5" ht="89.25">
      <c r="A11" s="36" t="s">
        <v>54</v>
      </c>
      <c r="E11" s="37" t="s">
        <v>246</v>
      </c>
    </row>
    <row r="12" spans="1:5" ht="51">
      <c r="A12" t="s">
        <v>56</v>
      </c>
      <c r="E12" s="35" t="s">
        <v>142</v>
      </c>
    </row>
    <row r="13" spans="1:16" ht="25.5">
      <c r="A13" s="25" t="s">
        <v>46</v>
      </c>
      <c s="29" t="s">
        <v>23</v>
      </c>
      <c s="29" t="s">
        <v>247</v>
      </c>
      <c s="25" t="s">
        <v>48</v>
      </c>
      <c s="30" t="s">
        <v>248</v>
      </c>
      <c s="31" t="s">
        <v>139</v>
      </c>
      <c s="32">
        <v>1423.685</v>
      </c>
      <c s="33">
        <v>0</v>
      </c>
      <c s="33">
        <f>ROUND(ROUND(H13,2)*ROUND(G13,3),2)</f>
      </c>
      <c s="31" t="s">
        <v>51</v>
      </c>
      <c r="O13">
        <f>(I13*21)/100</f>
      </c>
      <c t="s">
        <v>23</v>
      </c>
    </row>
    <row r="14" spans="1:5" ht="63.75">
      <c r="A14" s="34" t="s">
        <v>52</v>
      </c>
      <c r="E14" s="35" t="s">
        <v>249</v>
      </c>
    </row>
    <row r="15" spans="1:5" ht="267.75">
      <c r="A15" s="36" t="s">
        <v>54</v>
      </c>
      <c r="E15" s="37" t="s">
        <v>250</v>
      </c>
    </row>
    <row r="16" spans="1:5" ht="89.25">
      <c r="A16" t="s">
        <v>56</v>
      </c>
      <c r="E16" s="35" t="s">
        <v>251</v>
      </c>
    </row>
    <row r="17" spans="1:16" ht="25.5">
      <c r="A17" s="25" t="s">
        <v>46</v>
      </c>
      <c s="29" t="s">
        <v>22</v>
      </c>
      <c s="29" t="s">
        <v>252</v>
      </c>
      <c s="25" t="s">
        <v>48</v>
      </c>
      <c s="30" t="s">
        <v>248</v>
      </c>
      <c s="31" t="s">
        <v>139</v>
      </c>
      <c s="32">
        <v>3858.08</v>
      </c>
      <c s="33">
        <v>0</v>
      </c>
      <c s="33">
        <f>ROUND(ROUND(H17,2)*ROUND(G17,3),2)</f>
      </c>
      <c s="31" t="s">
        <v>51</v>
      </c>
      <c r="O17">
        <f>(I17*21)/100</f>
      </c>
      <c t="s">
        <v>23</v>
      </c>
    </row>
    <row r="18" spans="1:5" ht="63.75">
      <c r="A18" s="34" t="s">
        <v>52</v>
      </c>
      <c r="E18" s="35" t="s">
        <v>253</v>
      </c>
    </row>
    <row r="19" spans="1:5" ht="331.5">
      <c r="A19" s="36" t="s">
        <v>54</v>
      </c>
      <c r="E19" s="37" t="s">
        <v>254</v>
      </c>
    </row>
    <row r="20" spans="1:5" ht="89.25">
      <c r="A20" t="s">
        <v>56</v>
      </c>
      <c r="E20" s="35" t="s">
        <v>251</v>
      </c>
    </row>
    <row r="21" spans="1:16" ht="12.75">
      <c r="A21" s="25" t="s">
        <v>46</v>
      </c>
      <c s="29" t="s">
        <v>33</v>
      </c>
      <c s="29" t="s">
        <v>255</v>
      </c>
      <c s="25" t="s">
        <v>48</v>
      </c>
      <c s="30" t="s">
        <v>256</v>
      </c>
      <c s="31" t="s">
        <v>139</v>
      </c>
      <c s="32">
        <v>5.179</v>
      </c>
      <c s="33">
        <v>0</v>
      </c>
      <c s="33">
        <f>ROUND(ROUND(H21,2)*ROUND(G21,3),2)</f>
      </c>
      <c s="31" t="s">
        <v>51</v>
      </c>
      <c r="O21">
        <f>(I21*21)/100</f>
      </c>
      <c t="s">
        <v>23</v>
      </c>
    </row>
    <row r="22" spans="1:5" ht="51">
      <c r="A22" s="34" t="s">
        <v>52</v>
      </c>
      <c r="E22" s="35" t="s">
        <v>257</v>
      </c>
    </row>
    <row r="23" spans="1:5" ht="25.5">
      <c r="A23" s="36" t="s">
        <v>54</v>
      </c>
      <c r="E23" s="37" t="s">
        <v>258</v>
      </c>
    </row>
    <row r="24" spans="1:5" ht="51">
      <c r="A24" t="s">
        <v>56</v>
      </c>
      <c r="E24" s="35" t="s">
        <v>142</v>
      </c>
    </row>
    <row r="25" spans="1:16" ht="12.75">
      <c r="A25" s="25" t="s">
        <v>46</v>
      </c>
      <c s="29" t="s">
        <v>35</v>
      </c>
      <c s="29" t="s">
        <v>259</v>
      </c>
      <c s="25" t="s">
        <v>48</v>
      </c>
      <c s="30" t="s">
        <v>260</v>
      </c>
      <c s="31" t="s">
        <v>261</v>
      </c>
      <c s="32">
        <v>63.6</v>
      </c>
      <c s="33">
        <v>0</v>
      </c>
      <c s="33">
        <f>ROUND(ROUND(H25,2)*ROUND(G25,3),2)</f>
      </c>
      <c s="31" t="s">
        <v>51</v>
      </c>
      <c r="O25">
        <f>(I25*21)/100</f>
      </c>
      <c t="s">
        <v>23</v>
      </c>
    </row>
    <row r="26" spans="1:5" ht="25.5">
      <c r="A26" s="34" t="s">
        <v>52</v>
      </c>
      <c r="E26" s="35" t="s">
        <v>262</v>
      </c>
    </row>
    <row r="27" spans="1:5" ht="38.25">
      <c r="A27" s="36" t="s">
        <v>54</v>
      </c>
      <c r="E27" s="37" t="s">
        <v>263</v>
      </c>
    </row>
    <row r="28" spans="1:5" ht="51">
      <c r="A28" t="s">
        <v>56</v>
      </c>
      <c r="E28" s="35" t="s">
        <v>147</v>
      </c>
    </row>
    <row r="29" spans="1:16" ht="12.75">
      <c r="A29" s="25" t="s">
        <v>46</v>
      </c>
      <c s="29" t="s">
        <v>37</v>
      </c>
      <c s="29" t="s">
        <v>264</v>
      </c>
      <c s="25" t="s">
        <v>48</v>
      </c>
      <c s="30" t="s">
        <v>265</v>
      </c>
      <c s="31" t="s">
        <v>103</v>
      </c>
      <c s="32">
        <v>1</v>
      </c>
      <c s="33">
        <v>0</v>
      </c>
      <c s="33">
        <f>ROUND(ROUND(H29,2)*ROUND(G29,3),2)</f>
      </c>
      <c s="31" t="s">
        <v>51</v>
      </c>
      <c r="O29">
        <f>(I29*21)/100</f>
      </c>
      <c t="s">
        <v>23</v>
      </c>
    </row>
    <row r="30" spans="1:5" ht="12.75">
      <c r="A30" s="34" t="s">
        <v>52</v>
      </c>
      <c r="E30" s="35" t="s">
        <v>266</v>
      </c>
    </row>
    <row r="31" spans="1:5" ht="12.75">
      <c r="A31" s="36" t="s">
        <v>54</v>
      </c>
      <c r="E31" s="37" t="s">
        <v>267</v>
      </c>
    </row>
    <row r="32" spans="1:5" ht="51">
      <c r="A32" t="s">
        <v>56</v>
      </c>
      <c r="E32" s="35" t="s">
        <v>111</v>
      </c>
    </row>
    <row r="33" spans="1:16" ht="12.75">
      <c r="A33" s="25" t="s">
        <v>46</v>
      </c>
      <c s="29" t="s">
        <v>72</v>
      </c>
      <c s="29" t="s">
        <v>268</v>
      </c>
      <c s="25" t="s">
        <v>48</v>
      </c>
      <c s="30" t="s">
        <v>269</v>
      </c>
      <c s="31" t="s">
        <v>61</v>
      </c>
      <c s="32">
        <v>1</v>
      </c>
      <c s="33">
        <v>0</v>
      </c>
      <c s="33">
        <f>ROUND(ROUND(H33,2)*ROUND(G33,3),2)</f>
      </c>
      <c s="31" t="s">
        <v>51</v>
      </c>
      <c r="O33">
        <f>(I33*21)/100</f>
      </c>
      <c t="s">
        <v>23</v>
      </c>
    </row>
    <row r="34" spans="1:5" ht="12.75">
      <c r="A34" s="34" t="s">
        <v>52</v>
      </c>
      <c r="E34" s="35" t="s">
        <v>270</v>
      </c>
    </row>
    <row r="35" spans="1:5" ht="12.75">
      <c r="A35" s="36" t="s">
        <v>54</v>
      </c>
      <c r="E35" s="37" t="s">
        <v>63</v>
      </c>
    </row>
    <row r="36" spans="1:5" ht="51">
      <c r="A36" t="s">
        <v>56</v>
      </c>
      <c r="E36" s="35" t="s">
        <v>111</v>
      </c>
    </row>
    <row r="37" spans="1:16" ht="12.75">
      <c r="A37" s="25" t="s">
        <v>46</v>
      </c>
      <c s="29" t="s">
        <v>77</v>
      </c>
      <c s="29" t="s">
        <v>271</v>
      </c>
      <c s="25" t="s">
        <v>48</v>
      </c>
      <c s="30" t="s">
        <v>272</v>
      </c>
      <c s="31" t="s">
        <v>61</v>
      </c>
      <c s="32">
        <v>1</v>
      </c>
      <c s="33">
        <v>0</v>
      </c>
      <c s="33">
        <f>ROUND(ROUND(H37,2)*ROUND(G37,3),2)</f>
      </c>
      <c s="31" t="s">
        <v>51</v>
      </c>
      <c r="O37">
        <f>(I37*21)/100</f>
      </c>
      <c t="s">
        <v>23</v>
      </c>
    </row>
    <row r="38" spans="1:5" ht="12.75">
      <c r="A38" s="34" t="s">
        <v>52</v>
      </c>
      <c r="E38" s="35" t="s">
        <v>273</v>
      </c>
    </row>
    <row r="39" spans="1:5" ht="12.75">
      <c r="A39" s="36" t="s">
        <v>54</v>
      </c>
      <c r="E39" s="37" t="s">
        <v>274</v>
      </c>
    </row>
    <row r="40" spans="1:5" ht="51">
      <c r="A40" t="s">
        <v>56</v>
      </c>
      <c r="E40" s="35" t="s">
        <v>111</v>
      </c>
    </row>
    <row r="41" spans="1:16" ht="12.75">
      <c r="A41" s="25" t="s">
        <v>46</v>
      </c>
      <c s="29" t="s">
        <v>40</v>
      </c>
      <c s="29" t="s">
        <v>113</v>
      </c>
      <c s="25" t="s">
        <v>48</v>
      </c>
      <c s="30" t="s">
        <v>114</v>
      </c>
      <c s="31" t="s">
        <v>61</v>
      </c>
      <c s="32">
        <v>1</v>
      </c>
      <c s="33">
        <v>0</v>
      </c>
      <c s="33">
        <f>ROUND(ROUND(H41,2)*ROUND(G41,3),2)</f>
      </c>
      <c s="31" t="s">
        <v>51</v>
      </c>
      <c r="O41">
        <f>(I41*21)/100</f>
      </c>
      <c t="s">
        <v>23</v>
      </c>
    </row>
    <row r="42" spans="1:5" ht="12.75">
      <c r="A42" s="34" t="s">
        <v>52</v>
      </c>
      <c r="E42" s="35" t="s">
        <v>275</v>
      </c>
    </row>
    <row r="43" spans="1:5" ht="12.75">
      <c r="A43" s="36" t="s">
        <v>54</v>
      </c>
      <c r="E43" s="37" t="s">
        <v>63</v>
      </c>
    </row>
    <row r="44" spans="1:5" ht="51">
      <c r="A44" t="s">
        <v>56</v>
      </c>
      <c r="E44" s="35" t="s">
        <v>111</v>
      </c>
    </row>
    <row r="45" spans="1:16" ht="12.75">
      <c r="A45" s="25" t="s">
        <v>46</v>
      </c>
      <c s="29" t="s">
        <v>42</v>
      </c>
      <c s="29" t="s">
        <v>276</v>
      </c>
      <c s="25" t="s">
        <v>48</v>
      </c>
      <c s="30" t="s">
        <v>277</v>
      </c>
      <c s="31" t="s">
        <v>103</v>
      </c>
      <c s="32">
        <v>1</v>
      </c>
      <c s="33">
        <v>0</v>
      </c>
      <c s="33">
        <f>ROUND(ROUND(H45,2)*ROUND(G45,3),2)</f>
      </c>
      <c s="31" t="s">
        <v>51</v>
      </c>
      <c r="O45">
        <f>(I45*21)/100</f>
      </c>
      <c t="s">
        <v>23</v>
      </c>
    </row>
    <row r="46" spans="1:5" ht="12.75">
      <c r="A46" s="34" t="s">
        <v>52</v>
      </c>
      <c r="E46" s="35" t="s">
        <v>278</v>
      </c>
    </row>
    <row r="47" spans="1:5" ht="12.75">
      <c r="A47" s="36" t="s">
        <v>54</v>
      </c>
      <c r="E47" s="37" t="s">
        <v>279</v>
      </c>
    </row>
    <row r="48" spans="1:5" ht="76.5">
      <c r="A48" t="s">
        <v>56</v>
      </c>
      <c r="E48" s="35" t="s">
        <v>280</v>
      </c>
    </row>
    <row r="49" spans="1:18" ht="12.75" customHeight="1">
      <c r="A49" s="6" t="s">
        <v>45</v>
      </c>
      <c s="6"/>
      <c s="40" t="s">
        <v>29</v>
      </c>
      <c s="6"/>
      <c s="27" t="s">
        <v>152</v>
      </c>
      <c s="6"/>
      <c s="6"/>
      <c s="6"/>
      <c s="41">
        <f>0+Q49</f>
      </c>
      <c s="6"/>
      <c r="O49">
        <f>0+R49</f>
      </c>
      <c r="Q49">
        <f>0+I50+I54+I58+I62+I66+I70+I74+I78+I82+I86+I90+I94+I98+I102+I106+I110+I114+I118+I122+I126+I130+I134+I138+I142+I146+I150+I154+I158+I162+I166+I170+I174+I178+I182+I186+I190+I194+I198+I202+I206+I210+I214+I218+I222</f>
      </c>
      <c>
        <f>0+O50+O54+O58+O62+O66+O70+O74+O78+O82+O86+O90+O94+O98+O102+O106+O110+O114+O118+O122+O126+O130+O134+O138+O142+O146+O150+O154+O158+O162+O166+O170+O174+O178+O182+O186+O190+O194+O198+O202+O206+O210+O214+O218+O222</f>
      </c>
    </row>
    <row r="50" spans="1:16" ht="12.75">
      <c r="A50" s="25" t="s">
        <v>46</v>
      </c>
      <c s="29" t="s">
        <v>44</v>
      </c>
      <c s="29" t="s">
        <v>281</v>
      </c>
      <c s="25" t="s">
        <v>48</v>
      </c>
      <c s="30" t="s">
        <v>282</v>
      </c>
      <c s="31" t="s">
        <v>164</v>
      </c>
      <c s="32">
        <v>151</v>
      </c>
      <c s="33">
        <v>0</v>
      </c>
      <c s="33">
        <f>ROUND(ROUND(H50,2)*ROUND(G50,3),2)</f>
      </c>
      <c s="31" t="s">
        <v>51</v>
      </c>
      <c r="O50">
        <f>(I50*21)/100</f>
      </c>
      <c t="s">
        <v>23</v>
      </c>
    </row>
    <row r="51" spans="1:5" ht="76.5">
      <c r="A51" s="34" t="s">
        <v>52</v>
      </c>
      <c r="E51" s="35" t="s">
        <v>283</v>
      </c>
    </row>
    <row r="52" spans="1:5" ht="63.75">
      <c r="A52" s="36" t="s">
        <v>54</v>
      </c>
      <c r="E52" s="37" t="s">
        <v>284</v>
      </c>
    </row>
    <row r="53" spans="1:5" ht="76.5">
      <c r="A53" t="s">
        <v>56</v>
      </c>
      <c r="E53" s="35" t="s">
        <v>285</v>
      </c>
    </row>
    <row r="54" spans="1:16" ht="12.75">
      <c r="A54" s="25" t="s">
        <v>46</v>
      </c>
      <c s="29" t="s">
        <v>92</v>
      </c>
      <c s="29" t="s">
        <v>286</v>
      </c>
      <c s="25" t="s">
        <v>48</v>
      </c>
      <c s="30" t="s">
        <v>287</v>
      </c>
      <c s="31" t="s">
        <v>103</v>
      </c>
      <c s="32">
        <v>3</v>
      </c>
      <c s="33">
        <v>0</v>
      </c>
      <c s="33">
        <f>ROUND(ROUND(H54,2)*ROUND(G54,3),2)</f>
      </c>
      <c s="31" t="s">
        <v>51</v>
      </c>
      <c r="O54">
        <f>(I54*21)/100</f>
      </c>
      <c t="s">
        <v>23</v>
      </c>
    </row>
    <row r="55" spans="1:5" ht="76.5">
      <c r="A55" s="34" t="s">
        <v>52</v>
      </c>
      <c r="E55" s="35" t="s">
        <v>288</v>
      </c>
    </row>
    <row r="56" spans="1:5" ht="89.25">
      <c r="A56" s="36" t="s">
        <v>54</v>
      </c>
      <c r="E56" s="37" t="s">
        <v>289</v>
      </c>
    </row>
    <row r="57" spans="1:5" ht="191.25">
      <c r="A57" t="s">
        <v>56</v>
      </c>
      <c r="E57" s="35" t="s">
        <v>290</v>
      </c>
    </row>
    <row r="58" spans="1:16" ht="12.75">
      <c r="A58" s="25" t="s">
        <v>46</v>
      </c>
      <c s="29" t="s">
        <v>95</v>
      </c>
      <c s="29" t="s">
        <v>291</v>
      </c>
      <c s="25" t="s">
        <v>48</v>
      </c>
      <c s="30" t="s">
        <v>292</v>
      </c>
      <c s="31" t="s">
        <v>103</v>
      </c>
      <c s="32">
        <v>1</v>
      </c>
      <c s="33">
        <v>0</v>
      </c>
      <c s="33">
        <f>ROUND(ROUND(H58,2)*ROUND(G58,3),2)</f>
      </c>
      <c s="31" t="s">
        <v>51</v>
      </c>
      <c r="O58">
        <f>(I58*21)/100</f>
      </c>
      <c t="s">
        <v>23</v>
      </c>
    </row>
    <row r="59" spans="1:5" ht="76.5">
      <c r="A59" s="34" t="s">
        <v>52</v>
      </c>
      <c r="E59" s="35" t="s">
        <v>288</v>
      </c>
    </row>
    <row r="60" spans="1:5" ht="25.5">
      <c r="A60" s="36" t="s">
        <v>54</v>
      </c>
      <c r="E60" s="37" t="s">
        <v>293</v>
      </c>
    </row>
    <row r="61" spans="1:5" ht="191.25">
      <c r="A61" t="s">
        <v>56</v>
      </c>
      <c r="E61" s="35" t="s">
        <v>290</v>
      </c>
    </row>
    <row r="62" spans="1:16" ht="12.75">
      <c r="A62" s="25" t="s">
        <v>46</v>
      </c>
      <c s="29" t="s">
        <v>98</v>
      </c>
      <c s="29" t="s">
        <v>294</v>
      </c>
      <c s="25" t="s">
        <v>48</v>
      </c>
      <c s="30" t="s">
        <v>295</v>
      </c>
      <c s="31" t="s">
        <v>155</v>
      </c>
      <c s="32">
        <v>20.901</v>
      </c>
      <c s="33">
        <v>0</v>
      </c>
      <c s="33">
        <f>ROUND(ROUND(H62,2)*ROUND(G62,3),2)</f>
      </c>
      <c s="31" t="s">
        <v>51</v>
      </c>
      <c r="O62">
        <f>(I62*21)/100</f>
      </c>
      <c t="s">
        <v>23</v>
      </c>
    </row>
    <row r="63" spans="1:5" ht="38.25">
      <c r="A63" s="34" t="s">
        <v>52</v>
      </c>
      <c r="E63" s="35" t="s">
        <v>296</v>
      </c>
    </row>
    <row r="64" spans="1:5" ht="63.75">
      <c r="A64" s="36" t="s">
        <v>54</v>
      </c>
      <c r="E64" s="37" t="s">
        <v>297</v>
      </c>
    </row>
    <row r="65" spans="1:5" ht="89.25">
      <c r="A65" t="s">
        <v>56</v>
      </c>
      <c r="E65" s="35" t="s">
        <v>158</v>
      </c>
    </row>
    <row r="66" spans="1:16" ht="12.75">
      <c r="A66" s="25" t="s">
        <v>46</v>
      </c>
      <c s="29" t="s">
        <v>100</v>
      </c>
      <c s="29" t="s">
        <v>298</v>
      </c>
      <c s="25" t="s">
        <v>48</v>
      </c>
      <c s="30" t="s">
        <v>299</v>
      </c>
      <c s="31" t="s">
        <v>155</v>
      </c>
      <c s="32">
        <v>0.2</v>
      </c>
      <c s="33">
        <v>0</v>
      </c>
      <c s="33">
        <f>ROUND(ROUND(H66,2)*ROUND(G66,3),2)</f>
      </c>
      <c s="31" t="s">
        <v>51</v>
      </c>
      <c r="O66">
        <f>(I66*21)/100</f>
      </c>
      <c t="s">
        <v>23</v>
      </c>
    </row>
    <row r="67" spans="1:5" ht="51">
      <c r="A67" s="34" t="s">
        <v>52</v>
      </c>
      <c r="E67" s="35" t="s">
        <v>300</v>
      </c>
    </row>
    <row r="68" spans="1:5" ht="25.5">
      <c r="A68" s="36" t="s">
        <v>54</v>
      </c>
      <c r="E68" s="37" t="s">
        <v>301</v>
      </c>
    </row>
    <row r="69" spans="1:5" ht="89.25">
      <c r="A69" t="s">
        <v>56</v>
      </c>
      <c r="E69" s="35" t="s">
        <v>158</v>
      </c>
    </row>
    <row r="70" spans="1:16" ht="12.75">
      <c r="A70" s="25" t="s">
        <v>46</v>
      </c>
      <c s="29" t="s">
        <v>107</v>
      </c>
      <c s="29" t="s">
        <v>302</v>
      </c>
      <c s="25" t="s">
        <v>48</v>
      </c>
      <c s="30" t="s">
        <v>303</v>
      </c>
      <c s="31" t="s">
        <v>155</v>
      </c>
      <c s="32">
        <v>0.676</v>
      </c>
      <c s="33">
        <v>0</v>
      </c>
      <c s="33">
        <f>ROUND(ROUND(H70,2)*ROUND(G70,3),2)</f>
      </c>
      <c s="31" t="s">
        <v>51</v>
      </c>
      <c r="O70">
        <f>(I70*21)/100</f>
      </c>
      <c t="s">
        <v>23</v>
      </c>
    </row>
    <row r="71" spans="1:5" ht="63.75">
      <c r="A71" s="34" t="s">
        <v>52</v>
      </c>
      <c r="E71" s="35" t="s">
        <v>304</v>
      </c>
    </row>
    <row r="72" spans="1:5" ht="38.25">
      <c r="A72" s="36" t="s">
        <v>54</v>
      </c>
      <c r="E72" s="37" t="s">
        <v>305</v>
      </c>
    </row>
    <row r="73" spans="1:5" ht="89.25">
      <c r="A73" t="s">
        <v>56</v>
      </c>
      <c r="E73" s="35" t="s">
        <v>158</v>
      </c>
    </row>
    <row r="74" spans="1:16" ht="12.75">
      <c r="A74" s="25" t="s">
        <v>46</v>
      </c>
      <c s="29" t="s">
        <v>112</v>
      </c>
      <c s="29" t="s">
        <v>306</v>
      </c>
      <c s="25" t="s">
        <v>48</v>
      </c>
      <c s="30" t="s">
        <v>307</v>
      </c>
      <c s="31" t="s">
        <v>155</v>
      </c>
      <c s="32">
        <v>2.708</v>
      </c>
      <c s="33">
        <v>0</v>
      </c>
      <c s="33">
        <f>ROUND(ROUND(H74,2)*ROUND(G74,3),2)</f>
      </c>
      <c s="31" t="s">
        <v>51</v>
      </c>
      <c r="O74">
        <f>(I74*21)/100</f>
      </c>
      <c t="s">
        <v>23</v>
      </c>
    </row>
    <row r="75" spans="1:5" ht="63.75">
      <c r="A75" s="34" t="s">
        <v>52</v>
      </c>
      <c r="E75" s="35" t="s">
        <v>308</v>
      </c>
    </row>
    <row r="76" spans="1:5" ht="51">
      <c r="A76" s="36" t="s">
        <v>54</v>
      </c>
      <c r="E76" s="37" t="s">
        <v>309</v>
      </c>
    </row>
    <row r="77" spans="1:5" ht="89.25">
      <c r="A77" t="s">
        <v>56</v>
      </c>
      <c r="E77" s="35" t="s">
        <v>158</v>
      </c>
    </row>
    <row r="78" spans="1:16" ht="12.75">
      <c r="A78" s="25" t="s">
        <v>46</v>
      </c>
      <c s="29" t="s">
        <v>117</v>
      </c>
      <c s="29" t="s">
        <v>310</v>
      </c>
      <c s="25" t="s">
        <v>48</v>
      </c>
      <c s="30" t="s">
        <v>311</v>
      </c>
      <c s="31" t="s">
        <v>261</v>
      </c>
      <c s="32">
        <v>11.65</v>
      </c>
      <c s="33">
        <v>0</v>
      </c>
      <c s="33">
        <f>ROUND(ROUND(H78,2)*ROUND(G78,3),2)</f>
      </c>
      <c s="31" t="s">
        <v>51</v>
      </c>
      <c r="O78">
        <f>(I78*21)/100</f>
      </c>
      <c t="s">
        <v>23</v>
      </c>
    </row>
    <row r="79" spans="1:5" ht="38.25">
      <c r="A79" s="34" t="s">
        <v>52</v>
      </c>
      <c r="E79" s="35" t="s">
        <v>312</v>
      </c>
    </row>
    <row r="80" spans="1:5" ht="38.25">
      <c r="A80" s="36" t="s">
        <v>54</v>
      </c>
      <c r="E80" s="37" t="s">
        <v>313</v>
      </c>
    </row>
    <row r="81" spans="1:5" ht="89.25">
      <c r="A81" t="s">
        <v>56</v>
      </c>
      <c r="E81" s="35" t="s">
        <v>158</v>
      </c>
    </row>
    <row r="82" spans="1:16" ht="12.75">
      <c r="A82" s="25" t="s">
        <v>46</v>
      </c>
      <c s="29" t="s">
        <v>119</v>
      </c>
      <c s="29" t="s">
        <v>314</v>
      </c>
      <c s="25" t="s">
        <v>59</v>
      </c>
      <c s="30" t="s">
        <v>315</v>
      </c>
      <c s="31" t="s">
        <v>261</v>
      </c>
      <c s="32">
        <v>4</v>
      </c>
      <c s="33">
        <v>0</v>
      </c>
      <c s="33">
        <f>ROUND(ROUND(H82,2)*ROUND(G82,3),2)</f>
      </c>
      <c s="31" t="s">
        <v>51</v>
      </c>
      <c r="O82">
        <f>(I82*21)/100</f>
      </c>
      <c t="s">
        <v>23</v>
      </c>
    </row>
    <row r="83" spans="1:5" ht="51">
      <c r="A83" s="34" t="s">
        <v>52</v>
      </c>
      <c r="E83" s="35" t="s">
        <v>316</v>
      </c>
    </row>
    <row r="84" spans="1:5" ht="12.75">
      <c r="A84" s="36" t="s">
        <v>54</v>
      </c>
      <c r="E84" s="37" t="s">
        <v>317</v>
      </c>
    </row>
    <row r="85" spans="1:5" ht="89.25">
      <c r="A85" t="s">
        <v>56</v>
      </c>
      <c r="E85" s="35" t="s">
        <v>158</v>
      </c>
    </row>
    <row r="86" spans="1:16" ht="12.75">
      <c r="A86" s="25" t="s">
        <v>46</v>
      </c>
      <c s="29" t="s">
        <v>124</v>
      </c>
      <c s="29" t="s">
        <v>314</v>
      </c>
      <c s="25" t="s">
        <v>64</v>
      </c>
      <c s="30" t="s">
        <v>315</v>
      </c>
      <c s="31" t="s">
        <v>261</v>
      </c>
      <c s="32">
        <v>46.2</v>
      </c>
      <c s="33">
        <v>0</v>
      </c>
      <c s="33">
        <f>ROUND(ROUND(H86,2)*ROUND(G86,3),2)</f>
      </c>
      <c s="31" t="s">
        <v>51</v>
      </c>
      <c r="O86">
        <f>(I86*21)/100</f>
      </c>
      <c t="s">
        <v>23</v>
      </c>
    </row>
    <row r="87" spans="1:5" ht="51">
      <c r="A87" s="34" t="s">
        <v>52</v>
      </c>
      <c r="E87" s="35" t="s">
        <v>318</v>
      </c>
    </row>
    <row r="88" spans="1:5" ht="76.5">
      <c r="A88" s="36" t="s">
        <v>54</v>
      </c>
      <c r="E88" s="37" t="s">
        <v>319</v>
      </c>
    </row>
    <row r="89" spans="1:5" ht="89.25">
      <c r="A89" t="s">
        <v>56</v>
      </c>
      <c r="E89" s="35" t="s">
        <v>158</v>
      </c>
    </row>
    <row r="90" spans="1:16" ht="12.75">
      <c r="A90" s="25" t="s">
        <v>46</v>
      </c>
      <c s="29" t="s">
        <v>126</v>
      </c>
      <c s="29" t="s">
        <v>320</v>
      </c>
      <c s="25" t="s">
        <v>48</v>
      </c>
      <c s="30" t="s">
        <v>321</v>
      </c>
      <c s="31" t="s">
        <v>261</v>
      </c>
      <c s="32">
        <v>62.15</v>
      </c>
      <c s="33">
        <v>0</v>
      </c>
      <c s="33">
        <f>ROUND(ROUND(H90,2)*ROUND(G90,3),2)</f>
      </c>
      <c s="31" t="s">
        <v>51</v>
      </c>
      <c r="O90">
        <f>(I90*21)/100</f>
      </c>
      <c t="s">
        <v>23</v>
      </c>
    </row>
    <row r="91" spans="1:5" ht="38.25">
      <c r="A91" s="34" t="s">
        <v>52</v>
      </c>
      <c r="E91" s="35" t="s">
        <v>322</v>
      </c>
    </row>
    <row r="92" spans="1:5" ht="38.25">
      <c r="A92" s="36" t="s">
        <v>54</v>
      </c>
      <c r="E92" s="37" t="s">
        <v>323</v>
      </c>
    </row>
    <row r="93" spans="1:5" ht="89.25">
      <c r="A93" t="s">
        <v>56</v>
      </c>
      <c r="E93" s="35" t="s">
        <v>158</v>
      </c>
    </row>
    <row r="94" spans="1:16" ht="12.75">
      <c r="A94" s="25" t="s">
        <v>46</v>
      </c>
      <c s="29" t="s">
        <v>128</v>
      </c>
      <c s="29" t="s">
        <v>324</v>
      </c>
      <c s="25" t="s">
        <v>48</v>
      </c>
      <c s="30" t="s">
        <v>325</v>
      </c>
      <c s="31" t="s">
        <v>261</v>
      </c>
      <c s="32">
        <v>3.23</v>
      </c>
      <c s="33">
        <v>0</v>
      </c>
      <c s="33">
        <f>ROUND(ROUND(H94,2)*ROUND(G94,3),2)</f>
      </c>
      <c s="31" t="s">
        <v>51</v>
      </c>
      <c r="O94">
        <f>(I94*21)/100</f>
      </c>
      <c t="s">
        <v>23</v>
      </c>
    </row>
    <row r="95" spans="1:5" ht="38.25">
      <c r="A95" s="34" t="s">
        <v>52</v>
      </c>
      <c r="E95" s="35" t="s">
        <v>326</v>
      </c>
    </row>
    <row r="96" spans="1:5" ht="12.75">
      <c r="A96" s="36" t="s">
        <v>54</v>
      </c>
      <c r="E96" s="37" t="s">
        <v>327</v>
      </c>
    </row>
    <row r="97" spans="1:5" ht="89.25">
      <c r="A97" t="s">
        <v>56</v>
      </c>
      <c r="E97" s="35" t="s">
        <v>158</v>
      </c>
    </row>
    <row r="98" spans="1:16" ht="12.75">
      <c r="A98" s="25" t="s">
        <v>46</v>
      </c>
      <c s="29" t="s">
        <v>235</v>
      </c>
      <c s="29" t="s">
        <v>153</v>
      </c>
      <c s="25" t="s">
        <v>59</v>
      </c>
      <c s="30" t="s">
        <v>154</v>
      </c>
      <c s="31" t="s">
        <v>155</v>
      </c>
      <c s="32">
        <v>19.642</v>
      </c>
      <c s="33">
        <v>0</v>
      </c>
      <c s="33">
        <f>ROUND(ROUND(H98,2)*ROUND(G98,3),2)</f>
      </c>
      <c s="31" t="s">
        <v>51</v>
      </c>
      <c r="O98">
        <f>(I98*21)/100</f>
      </c>
      <c t="s">
        <v>23</v>
      </c>
    </row>
    <row r="99" spans="1:5" ht="63.75">
      <c r="A99" s="34" t="s">
        <v>52</v>
      </c>
      <c r="E99" s="35" t="s">
        <v>328</v>
      </c>
    </row>
    <row r="100" spans="1:5" ht="114.75">
      <c r="A100" s="36" t="s">
        <v>54</v>
      </c>
      <c r="E100" s="37" t="s">
        <v>329</v>
      </c>
    </row>
    <row r="101" spans="1:5" ht="89.25">
      <c r="A101" t="s">
        <v>56</v>
      </c>
      <c r="E101" s="35" t="s">
        <v>158</v>
      </c>
    </row>
    <row r="102" spans="1:16" ht="12.75">
      <c r="A102" s="25" t="s">
        <v>46</v>
      </c>
      <c s="29" t="s">
        <v>239</v>
      </c>
      <c s="29" t="s">
        <v>153</v>
      </c>
      <c s="25" t="s">
        <v>64</v>
      </c>
      <c s="30" t="s">
        <v>154</v>
      </c>
      <c s="31" t="s">
        <v>155</v>
      </c>
      <c s="32">
        <v>24.791</v>
      </c>
      <c s="33">
        <v>0</v>
      </c>
      <c s="33">
        <f>ROUND(ROUND(H102,2)*ROUND(G102,3),2)</f>
      </c>
      <c s="31" t="s">
        <v>51</v>
      </c>
      <c r="O102">
        <f>(I102*21)/100</f>
      </c>
      <c t="s">
        <v>23</v>
      </c>
    </row>
    <row r="103" spans="1:5" ht="51">
      <c r="A103" s="34" t="s">
        <v>52</v>
      </c>
      <c r="E103" s="35" t="s">
        <v>330</v>
      </c>
    </row>
    <row r="104" spans="1:5" ht="76.5">
      <c r="A104" s="36" t="s">
        <v>54</v>
      </c>
      <c r="E104" s="37" t="s">
        <v>331</v>
      </c>
    </row>
    <row r="105" spans="1:5" ht="89.25">
      <c r="A105" t="s">
        <v>56</v>
      </c>
      <c r="E105" s="35" t="s">
        <v>158</v>
      </c>
    </row>
    <row r="106" spans="1:16" ht="12.75">
      <c r="A106" s="25" t="s">
        <v>46</v>
      </c>
      <c s="29" t="s">
        <v>332</v>
      </c>
      <c s="29" t="s">
        <v>153</v>
      </c>
      <c s="25" t="s">
        <v>66</v>
      </c>
      <c s="30" t="s">
        <v>154</v>
      </c>
      <c s="31" t="s">
        <v>155</v>
      </c>
      <c s="32">
        <v>13.922</v>
      </c>
      <c s="33">
        <v>0</v>
      </c>
      <c s="33">
        <f>ROUND(ROUND(H106,2)*ROUND(G106,3),2)</f>
      </c>
      <c s="31" t="s">
        <v>51</v>
      </c>
      <c r="O106">
        <f>(I106*21)/100</f>
      </c>
      <c t="s">
        <v>23</v>
      </c>
    </row>
    <row r="107" spans="1:5" ht="51">
      <c r="A107" s="34" t="s">
        <v>52</v>
      </c>
      <c r="E107" s="35" t="s">
        <v>333</v>
      </c>
    </row>
    <row r="108" spans="1:5" ht="51">
      <c r="A108" s="36" t="s">
        <v>54</v>
      </c>
      <c r="E108" s="37" t="s">
        <v>334</v>
      </c>
    </row>
    <row r="109" spans="1:5" ht="89.25">
      <c r="A109" t="s">
        <v>56</v>
      </c>
      <c r="E109" s="35" t="s">
        <v>158</v>
      </c>
    </row>
    <row r="110" spans="1:16" ht="12.75">
      <c r="A110" s="25" t="s">
        <v>46</v>
      </c>
      <c s="29" t="s">
        <v>335</v>
      </c>
      <c s="29" t="s">
        <v>336</v>
      </c>
      <c s="25" t="s">
        <v>48</v>
      </c>
      <c s="30" t="s">
        <v>337</v>
      </c>
      <c s="31" t="s">
        <v>261</v>
      </c>
      <c s="32">
        <v>117.7</v>
      </c>
      <c s="33">
        <v>0</v>
      </c>
      <c s="33">
        <f>ROUND(ROUND(H110,2)*ROUND(G110,3),2)</f>
      </c>
      <c s="31" t="s">
        <v>51</v>
      </c>
      <c r="O110">
        <f>(I110*21)/100</f>
      </c>
      <c t="s">
        <v>23</v>
      </c>
    </row>
    <row r="111" spans="1:5" ht="25.5">
      <c r="A111" s="34" t="s">
        <v>52</v>
      </c>
      <c r="E111" s="35" t="s">
        <v>338</v>
      </c>
    </row>
    <row r="112" spans="1:5" ht="102">
      <c r="A112" s="36" t="s">
        <v>54</v>
      </c>
      <c r="E112" s="37" t="s">
        <v>339</v>
      </c>
    </row>
    <row r="113" spans="1:5" ht="63.75">
      <c r="A113" t="s">
        <v>56</v>
      </c>
      <c r="E113" s="35" t="s">
        <v>340</v>
      </c>
    </row>
    <row r="114" spans="1:16" ht="12.75">
      <c r="A114" s="25" t="s">
        <v>46</v>
      </c>
      <c s="29" t="s">
        <v>341</v>
      </c>
      <c s="29" t="s">
        <v>342</v>
      </c>
      <c s="25" t="s">
        <v>48</v>
      </c>
      <c s="30" t="s">
        <v>343</v>
      </c>
      <c s="31" t="s">
        <v>155</v>
      </c>
      <c s="32">
        <v>77.212</v>
      </c>
      <c s="33">
        <v>0</v>
      </c>
      <c s="33">
        <f>ROUND(ROUND(H114,2)*ROUND(G114,3),2)</f>
      </c>
      <c s="31" t="s">
        <v>51</v>
      </c>
      <c r="O114">
        <f>(I114*21)/100</f>
      </c>
      <c t="s">
        <v>23</v>
      </c>
    </row>
    <row r="115" spans="1:5" ht="51">
      <c r="A115" s="34" t="s">
        <v>52</v>
      </c>
      <c r="E115" s="35" t="s">
        <v>344</v>
      </c>
    </row>
    <row r="116" spans="1:5" ht="38.25">
      <c r="A116" s="36" t="s">
        <v>54</v>
      </c>
      <c r="E116" s="37" t="s">
        <v>345</v>
      </c>
    </row>
    <row r="117" spans="1:5" ht="127.5">
      <c r="A117" t="s">
        <v>56</v>
      </c>
      <c r="E117" s="35" t="s">
        <v>346</v>
      </c>
    </row>
    <row r="118" spans="1:16" ht="12.75">
      <c r="A118" s="25" t="s">
        <v>46</v>
      </c>
      <c s="29" t="s">
        <v>347</v>
      </c>
      <c s="29" t="s">
        <v>348</v>
      </c>
      <c s="25" t="s">
        <v>48</v>
      </c>
      <c s="30" t="s">
        <v>349</v>
      </c>
      <c s="31" t="s">
        <v>50</v>
      </c>
      <c s="32">
        <v>336</v>
      </c>
      <c s="33">
        <v>0</v>
      </c>
      <c s="33">
        <f>ROUND(ROUND(H118,2)*ROUND(G118,3),2)</f>
      </c>
      <c s="31" t="s">
        <v>51</v>
      </c>
      <c r="O118">
        <f>(I118*21)/100</f>
      </c>
      <c t="s">
        <v>23</v>
      </c>
    </row>
    <row r="119" spans="1:5" ht="51">
      <c r="A119" s="34" t="s">
        <v>52</v>
      </c>
      <c r="E119" s="35" t="s">
        <v>350</v>
      </c>
    </row>
    <row r="120" spans="1:5" ht="12.75">
      <c r="A120" s="36" t="s">
        <v>54</v>
      </c>
      <c r="E120" s="37" t="s">
        <v>351</v>
      </c>
    </row>
    <row r="121" spans="1:5" ht="102">
      <c r="A121" t="s">
        <v>56</v>
      </c>
      <c r="E121" s="35" t="s">
        <v>352</v>
      </c>
    </row>
    <row r="122" spans="1:16" ht="12.75">
      <c r="A122" s="25" t="s">
        <v>46</v>
      </c>
      <c s="29" t="s">
        <v>353</v>
      </c>
      <c s="29" t="s">
        <v>354</v>
      </c>
      <c s="25" t="s">
        <v>48</v>
      </c>
      <c s="30" t="s">
        <v>355</v>
      </c>
      <c s="31" t="s">
        <v>261</v>
      </c>
      <c s="32">
        <v>40</v>
      </c>
      <c s="33">
        <v>0</v>
      </c>
      <c s="33">
        <f>ROUND(ROUND(H122,2)*ROUND(G122,3),2)</f>
      </c>
      <c s="31" t="s">
        <v>51</v>
      </c>
      <c r="O122">
        <f>(I122*21)/100</f>
      </c>
      <c t="s">
        <v>23</v>
      </c>
    </row>
    <row r="123" spans="1:5" ht="51">
      <c r="A123" s="34" t="s">
        <v>52</v>
      </c>
      <c r="E123" s="35" t="s">
        <v>356</v>
      </c>
    </row>
    <row r="124" spans="1:5" ht="12.75">
      <c r="A124" s="36" t="s">
        <v>54</v>
      </c>
      <c r="E124" s="37" t="s">
        <v>357</v>
      </c>
    </row>
    <row r="125" spans="1:5" ht="102">
      <c r="A125" t="s">
        <v>56</v>
      </c>
      <c r="E125" s="35" t="s">
        <v>358</v>
      </c>
    </row>
    <row r="126" spans="1:16" ht="12.75">
      <c r="A126" s="25" t="s">
        <v>46</v>
      </c>
      <c s="29" t="s">
        <v>359</v>
      </c>
      <c s="29" t="s">
        <v>360</v>
      </c>
      <c s="25" t="s">
        <v>48</v>
      </c>
      <c s="30" t="s">
        <v>361</v>
      </c>
      <c s="31" t="s">
        <v>155</v>
      </c>
      <c s="32">
        <v>85.927</v>
      </c>
      <c s="33">
        <v>0</v>
      </c>
      <c s="33">
        <f>ROUND(ROUND(H126,2)*ROUND(G126,3),2)</f>
      </c>
      <c s="31" t="s">
        <v>51</v>
      </c>
      <c r="O126">
        <f>(I126*21)/100</f>
      </c>
      <c t="s">
        <v>23</v>
      </c>
    </row>
    <row r="127" spans="1:5" ht="25.5">
      <c r="A127" s="34" t="s">
        <v>52</v>
      </c>
      <c r="E127" s="35" t="s">
        <v>362</v>
      </c>
    </row>
    <row r="128" spans="1:5" ht="127.5">
      <c r="A128" s="36" t="s">
        <v>54</v>
      </c>
      <c r="E128" s="37" t="s">
        <v>363</v>
      </c>
    </row>
    <row r="129" spans="1:5" ht="63.75">
      <c r="A129" t="s">
        <v>56</v>
      </c>
      <c r="E129" s="35" t="s">
        <v>364</v>
      </c>
    </row>
    <row r="130" spans="1:16" ht="12.75">
      <c r="A130" s="25" t="s">
        <v>46</v>
      </c>
      <c s="29" t="s">
        <v>365</v>
      </c>
      <c s="29" t="s">
        <v>366</v>
      </c>
      <c s="25" t="s">
        <v>59</v>
      </c>
      <c s="30" t="s">
        <v>367</v>
      </c>
      <c s="31" t="s">
        <v>155</v>
      </c>
      <c s="32">
        <v>49.2</v>
      </c>
      <c s="33">
        <v>0</v>
      </c>
      <c s="33">
        <f>ROUND(ROUND(H130,2)*ROUND(G130,3),2)</f>
      </c>
      <c s="31" t="s">
        <v>51</v>
      </c>
      <c r="O130">
        <f>(I130*21)/100</f>
      </c>
      <c t="s">
        <v>23</v>
      </c>
    </row>
    <row r="131" spans="1:5" ht="25.5">
      <c r="A131" s="34" t="s">
        <v>52</v>
      </c>
      <c r="E131" s="35" t="s">
        <v>368</v>
      </c>
    </row>
    <row r="132" spans="1:5" ht="25.5">
      <c r="A132" s="36" t="s">
        <v>54</v>
      </c>
      <c r="E132" s="37" t="s">
        <v>369</v>
      </c>
    </row>
    <row r="133" spans="1:5" ht="395.25">
      <c r="A133" t="s">
        <v>56</v>
      </c>
      <c r="E133" s="35" t="s">
        <v>370</v>
      </c>
    </row>
    <row r="134" spans="1:16" ht="12.75">
      <c r="A134" s="25" t="s">
        <v>46</v>
      </c>
      <c s="29" t="s">
        <v>371</v>
      </c>
      <c s="29" t="s">
        <v>366</v>
      </c>
      <c s="25" t="s">
        <v>64</v>
      </c>
      <c s="30" t="s">
        <v>367</v>
      </c>
      <c s="31" t="s">
        <v>155</v>
      </c>
      <c s="32">
        <v>658.5</v>
      </c>
      <c s="33">
        <v>0</v>
      </c>
      <c s="33">
        <f>ROUND(ROUND(H134,2)*ROUND(G134,3),2)</f>
      </c>
      <c s="31" t="s">
        <v>51</v>
      </c>
      <c r="O134">
        <f>(I134*21)/100</f>
      </c>
      <c t="s">
        <v>23</v>
      </c>
    </row>
    <row r="135" spans="1:5" ht="38.25">
      <c r="A135" s="34" t="s">
        <v>52</v>
      </c>
      <c r="E135" s="35" t="s">
        <v>372</v>
      </c>
    </row>
    <row r="136" spans="1:5" ht="25.5">
      <c r="A136" s="36" t="s">
        <v>54</v>
      </c>
      <c r="E136" s="37" t="s">
        <v>373</v>
      </c>
    </row>
    <row r="137" spans="1:5" ht="395.25">
      <c r="A137" t="s">
        <v>56</v>
      </c>
      <c r="E137" s="35" t="s">
        <v>370</v>
      </c>
    </row>
    <row r="138" spans="1:16" ht="12.75">
      <c r="A138" s="25" t="s">
        <v>46</v>
      </c>
      <c s="29" t="s">
        <v>374</v>
      </c>
      <c s="29" t="s">
        <v>375</v>
      </c>
      <c s="25" t="s">
        <v>59</v>
      </c>
      <c s="30" t="s">
        <v>376</v>
      </c>
      <c s="31" t="s">
        <v>155</v>
      </c>
      <c s="32">
        <v>99.388</v>
      </c>
      <c s="33">
        <v>0</v>
      </c>
      <c s="33">
        <f>ROUND(ROUND(H138,2)*ROUND(G138,3),2)</f>
      </c>
      <c s="31" t="s">
        <v>51</v>
      </c>
      <c r="O138">
        <f>(I138*21)/100</f>
      </c>
      <c t="s">
        <v>23</v>
      </c>
    </row>
    <row r="139" spans="1:5" ht="25.5">
      <c r="A139" s="34" t="s">
        <v>52</v>
      </c>
      <c r="E139" s="35" t="s">
        <v>377</v>
      </c>
    </row>
    <row r="140" spans="1:5" ht="127.5">
      <c r="A140" s="36" t="s">
        <v>54</v>
      </c>
      <c r="E140" s="37" t="s">
        <v>378</v>
      </c>
    </row>
    <row r="141" spans="1:5" ht="395.25">
      <c r="A141" t="s">
        <v>56</v>
      </c>
      <c r="E141" s="35" t="s">
        <v>370</v>
      </c>
    </row>
    <row r="142" spans="1:16" ht="12.75">
      <c r="A142" s="25" t="s">
        <v>46</v>
      </c>
      <c s="29" t="s">
        <v>379</v>
      </c>
      <c s="29" t="s">
        <v>375</v>
      </c>
      <c s="25" t="s">
        <v>64</v>
      </c>
      <c s="30" t="s">
        <v>376</v>
      </c>
      <c s="31" t="s">
        <v>155</v>
      </c>
      <c s="32">
        <v>54.25</v>
      </c>
      <c s="33">
        <v>0</v>
      </c>
      <c s="33">
        <f>ROUND(ROUND(H142,2)*ROUND(G142,3),2)</f>
      </c>
      <c s="31" t="s">
        <v>51</v>
      </c>
      <c r="O142">
        <f>(I142*21)/100</f>
      </c>
      <c t="s">
        <v>23</v>
      </c>
    </row>
    <row r="143" spans="1:5" ht="63.75">
      <c r="A143" s="34" t="s">
        <v>52</v>
      </c>
      <c r="E143" s="35" t="s">
        <v>380</v>
      </c>
    </row>
    <row r="144" spans="1:5" ht="38.25">
      <c r="A144" s="36" t="s">
        <v>54</v>
      </c>
      <c r="E144" s="37" t="s">
        <v>381</v>
      </c>
    </row>
    <row r="145" spans="1:5" ht="395.25">
      <c r="A145" t="s">
        <v>56</v>
      </c>
      <c r="E145" s="35" t="s">
        <v>370</v>
      </c>
    </row>
    <row r="146" spans="1:16" ht="12.75">
      <c r="A146" s="25" t="s">
        <v>46</v>
      </c>
      <c s="29" t="s">
        <v>382</v>
      </c>
      <c s="29" t="s">
        <v>383</v>
      </c>
      <c s="25" t="s">
        <v>48</v>
      </c>
      <c s="30" t="s">
        <v>384</v>
      </c>
      <c s="31" t="s">
        <v>155</v>
      </c>
      <c s="32">
        <v>122.665</v>
      </c>
      <c s="33">
        <v>0</v>
      </c>
      <c s="33">
        <f>ROUND(ROUND(H146,2)*ROUND(G146,3),2)</f>
      </c>
      <c s="31" t="s">
        <v>51</v>
      </c>
      <c r="O146">
        <f>(I146*21)/100</f>
      </c>
      <c t="s">
        <v>23</v>
      </c>
    </row>
    <row r="147" spans="1:5" ht="38.25">
      <c r="A147" s="34" t="s">
        <v>52</v>
      </c>
      <c r="E147" s="35" t="s">
        <v>385</v>
      </c>
    </row>
    <row r="148" spans="1:5" ht="76.5">
      <c r="A148" s="36" t="s">
        <v>54</v>
      </c>
      <c r="E148" s="37" t="s">
        <v>386</v>
      </c>
    </row>
    <row r="149" spans="1:5" ht="395.25">
      <c r="A149" t="s">
        <v>56</v>
      </c>
      <c r="E149" s="35" t="s">
        <v>387</v>
      </c>
    </row>
    <row r="150" spans="1:16" ht="12.75">
      <c r="A150" s="25" t="s">
        <v>46</v>
      </c>
      <c s="29" t="s">
        <v>388</v>
      </c>
      <c s="29" t="s">
        <v>389</v>
      </c>
      <c s="25" t="s">
        <v>48</v>
      </c>
      <c s="30" t="s">
        <v>390</v>
      </c>
      <c s="31" t="s">
        <v>155</v>
      </c>
      <c s="32">
        <v>744.427</v>
      </c>
      <c s="33">
        <v>0</v>
      </c>
      <c s="33">
        <f>ROUND(ROUND(H150,2)*ROUND(G150,3),2)</f>
      </c>
      <c s="31" t="s">
        <v>51</v>
      </c>
      <c r="O150">
        <f>(I150*21)/100</f>
      </c>
      <c t="s">
        <v>23</v>
      </c>
    </row>
    <row r="151" spans="1:5" ht="12.75">
      <c r="A151" s="34" t="s">
        <v>52</v>
      </c>
      <c r="E151" s="35" t="s">
        <v>391</v>
      </c>
    </row>
    <row r="152" spans="1:5" ht="63.75">
      <c r="A152" s="36" t="s">
        <v>54</v>
      </c>
      <c r="E152" s="37" t="s">
        <v>392</v>
      </c>
    </row>
    <row r="153" spans="1:5" ht="318.75">
      <c r="A153" t="s">
        <v>56</v>
      </c>
      <c r="E153" s="35" t="s">
        <v>393</v>
      </c>
    </row>
    <row r="154" spans="1:16" ht="12.75">
      <c r="A154" s="25" t="s">
        <v>46</v>
      </c>
      <c s="29" t="s">
        <v>394</v>
      </c>
      <c s="29" t="s">
        <v>395</v>
      </c>
      <c s="25" t="s">
        <v>48</v>
      </c>
      <c s="30" t="s">
        <v>396</v>
      </c>
      <c s="31" t="s">
        <v>155</v>
      </c>
      <c s="32">
        <v>4.095</v>
      </c>
      <c s="33">
        <v>0</v>
      </c>
      <c s="33">
        <f>ROUND(ROUND(H154,2)*ROUND(G154,3),2)</f>
      </c>
      <c s="31" t="s">
        <v>51</v>
      </c>
      <c r="O154">
        <f>(I154*21)/100</f>
      </c>
      <c t="s">
        <v>23</v>
      </c>
    </row>
    <row r="155" spans="1:5" ht="51">
      <c r="A155" s="34" t="s">
        <v>52</v>
      </c>
      <c r="E155" s="35" t="s">
        <v>397</v>
      </c>
    </row>
    <row r="156" spans="1:5" ht="12.75">
      <c r="A156" s="36" t="s">
        <v>54</v>
      </c>
      <c r="E156" s="37" t="s">
        <v>398</v>
      </c>
    </row>
    <row r="157" spans="1:5" ht="89.25">
      <c r="A157" t="s">
        <v>56</v>
      </c>
      <c r="E157" s="35" t="s">
        <v>399</v>
      </c>
    </row>
    <row r="158" spans="1:16" ht="12.75">
      <c r="A158" s="25" t="s">
        <v>46</v>
      </c>
      <c s="29" t="s">
        <v>400</v>
      </c>
      <c s="29" t="s">
        <v>401</v>
      </c>
      <c s="25" t="s">
        <v>59</v>
      </c>
      <c s="30" t="s">
        <v>402</v>
      </c>
      <c s="31" t="s">
        <v>155</v>
      </c>
      <c s="32">
        <v>813.32</v>
      </c>
      <c s="33">
        <v>0</v>
      </c>
      <c s="33">
        <f>ROUND(ROUND(H158,2)*ROUND(G158,3),2)</f>
      </c>
      <c s="31" t="s">
        <v>51</v>
      </c>
      <c r="O158">
        <f>(I158*21)/100</f>
      </c>
      <c t="s">
        <v>23</v>
      </c>
    </row>
    <row r="159" spans="1:5" ht="38.25">
      <c r="A159" s="34" t="s">
        <v>52</v>
      </c>
      <c r="E159" s="35" t="s">
        <v>403</v>
      </c>
    </row>
    <row r="160" spans="1:5" ht="165.75">
      <c r="A160" s="36" t="s">
        <v>54</v>
      </c>
      <c r="E160" s="37" t="s">
        <v>404</v>
      </c>
    </row>
    <row r="161" spans="1:5" ht="344.25">
      <c r="A161" t="s">
        <v>56</v>
      </c>
      <c r="E161" s="35" t="s">
        <v>405</v>
      </c>
    </row>
    <row r="162" spans="1:16" ht="12.75">
      <c r="A162" s="25" t="s">
        <v>46</v>
      </c>
      <c s="29" t="s">
        <v>406</v>
      </c>
      <c s="29" t="s">
        <v>401</v>
      </c>
      <c s="25" t="s">
        <v>64</v>
      </c>
      <c s="30" t="s">
        <v>402</v>
      </c>
      <c s="31" t="s">
        <v>155</v>
      </c>
      <c s="32">
        <v>16</v>
      </c>
      <c s="33">
        <v>0</v>
      </c>
      <c s="33">
        <f>ROUND(ROUND(H162,2)*ROUND(G162,3),2)</f>
      </c>
      <c s="31" t="s">
        <v>51</v>
      </c>
      <c r="O162">
        <f>(I162*21)/100</f>
      </c>
      <c t="s">
        <v>23</v>
      </c>
    </row>
    <row r="163" spans="1:5" ht="63.75">
      <c r="A163" s="34" t="s">
        <v>52</v>
      </c>
      <c r="E163" s="35" t="s">
        <v>407</v>
      </c>
    </row>
    <row r="164" spans="1:5" ht="38.25">
      <c r="A164" s="36" t="s">
        <v>54</v>
      </c>
      <c r="E164" s="37" t="s">
        <v>408</v>
      </c>
    </row>
    <row r="165" spans="1:5" ht="344.25">
      <c r="A165" t="s">
        <v>56</v>
      </c>
      <c r="E165" s="35" t="s">
        <v>405</v>
      </c>
    </row>
    <row r="166" spans="1:16" ht="12.75">
      <c r="A166" s="25" t="s">
        <v>46</v>
      </c>
      <c s="29" t="s">
        <v>409</v>
      </c>
      <c s="29" t="s">
        <v>401</v>
      </c>
      <c s="25" t="s">
        <v>66</v>
      </c>
      <c s="30" t="s">
        <v>402</v>
      </c>
      <c s="31" t="s">
        <v>155</v>
      </c>
      <c s="32">
        <v>4</v>
      </c>
      <c s="33">
        <v>0</v>
      </c>
      <c s="33">
        <f>ROUND(ROUND(H166,2)*ROUND(G166,3),2)</f>
      </c>
      <c s="31" t="s">
        <v>51</v>
      </c>
      <c r="O166">
        <f>(I166*21)/100</f>
      </c>
      <c t="s">
        <v>23</v>
      </c>
    </row>
    <row r="167" spans="1:5" ht="25.5">
      <c r="A167" s="34" t="s">
        <v>52</v>
      </c>
      <c r="E167" s="35" t="s">
        <v>410</v>
      </c>
    </row>
    <row r="168" spans="1:5" ht="12.75">
      <c r="A168" s="36" t="s">
        <v>54</v>
      </c>
      <c r="E168" s="37" t="s">
        <v>411</v>
      </c>
    </row>
    <row r="169" spans="1:5" ht="344.25">
      <c r="A169" t="s">
        <v>56</v>
      </c>
      <c r="E169" s="35" t="s">
        <v>405</v>
      </c>
    </row>
    <row r="170" spans="1:16" ht="12.75">
      <c r="A170" s="25" t="s">
        <v>46</v>
      </c>
      <c s="29" t="s">
        <v>412</v>
      </c>
      <c s="29" t="s">
        <v>413</v>
      </c>
      <c s="25" t="s">
        <v>48</v>
      </c>
      <c s="30" t="s">
        <v>414</v>
      </c>
      <c s="31" t="s">
        <v>155</v>
      </c>
      <c s="32">
        <v>45</v>
      </c>
      <c s="33">
        <v>0</v>
      </c>
      <c s="33">
        <f>ROUND(ROUND(H170,2)*ROUND(G170,3),2)</f>
      </c>
      <c s="31" t="s">
        <v>51</v>
      </c>
      <c r="O170">
        <f>(I170*21)/100</f>
      </c>
      <c t="s">
        <v>23</v>
      </c>
    </row>
    <row r="171" spans="1:5" ht="63.75">
      <c r="A171" s="34" t="s">
        <v>52</v>
      </c>
      <c r="E171" s="35" t="s">
        <v>415</v>
      </c>
    </row>
    <row r="172" spans="1:5" ht="38.25">
      <c r="A172" s="36" t="s">
        <v>54</v>
      </c>
      <c r="E172" s="37" t="s">
        <v>416</v>
      </c>
    </row>
    <row r="173" spans="1:5" ht="344.25">
      <c r="A173" t="s">
        <v>56</v>
      </c>
      <c r="E173" s="35" t="s">
        <v>405</v>
      </c>
    </row>
    <row r="174" spans="1:16" ht="12.75">
      <c r="A174" s="25" t="s">
        <v>46</v>
      </c>
      <c s="29" t="s">
        <v>417</v>
      </c>
      <c s="29" t="s">
        <v>418</v>
      </c>
      <c s="25" t="s">
        <v>48</v>
      </c>
      <c s="30" t="s">
        <v>419</v>
      </c>
      <c s="31" t="s">
        <v>155</v>
      </c>
      <c s="32">
        <v>744.427</v>
      </c>
      <c s="33">
        <v>0</v>
      </c>
      <c s="33">
        <f>ROUND(ROUND(H174,2)*ROUND(G174,3),2)</f>
      </c>
      <c s="31" t="s">
        <v>51</v>
      </c>
      <c r="O174">
        <f>(I174*21)/100</f>
      </c>
      <c t="s">
        <v>23</v>
      </c>
    </row>
    <row r="175" spans="1:5" ht="12.75">
      <c r="A175" s="34" t="s">
        <v>52</v>
      </c>
      <c r="E175" s="35" t="s">
        <v>420</v>
      </c>
    </row>
    <row r="176" spans="1:5" ht="51">
      <c r="A176" s="36" t="s">
        <v>54</v>
      </c>
      <c r="E176" s="37" t="s">
        <v>421</v>
      </c>
    </row>
    <row r="177" spans="1:5" ht="216.75">
      <c r="A177" t="s">
        <v>56</v>
      </c>
      <c r="E177" s="35" t="s">
        <v>422</v>
      </c>
    </row>
    <row r="178" spans="1:16" ht="12.75">
      <c r="A178" s="25" t="s">
        <v>46</v>
      </c>
      <c s="29" t="s">
        <v>423</v>
      </c>
      <c s="29" t="s">
        <v>424</v>
      </c>
      <c s="25" t="s">
        <v>48</v>
      </c>
      <c s="30" t="s">
        <v>425</v>
      </c>
      <c s="31" t="s">
        <v>155</v>
      </c>
      <c s="32">
        <v>54.25</v>
      </c>
      <c s="33">
        <v>0</v>
      </c>
      <c s="33">
        <f>ROUND(ROUND(H178,2)*ROUND(G178,3),2)</f>
      </c>
      <c s="31" t="s">
        <v>51</v>
      </c>
      <c r="O178">
        <f>(I178*21)/100</f>
      </c>
      <c t="s">
        <v>23</v>
      </c>
    </row>
    <row r="179" spans="1:5" ht="51">
      <c r="A179" s="34" t="s">
        <v>52</v>
      </c>
      <c r="E179" s="35" t="s">
        <v>426</v>
      </c>
    </row>
    <row r="180" spans="1:5" ht="38.25">
      <c r="A180" s="36" t="s">
        <v>54</v>
      </c>
      <c r="E180" s="37" t="s">
        <v>381</v>
      </c>
    </row>
    <row r="181" spans="1:5" ht="306">
      <c r="A181" t="s">
        <v>56</v>
      </c>
      <c r="E181" s="35" t="s">
        <v>427</v>
      </c>
    </row>
    <row r="182" spans="1:16" ht="12.75">
      <c r="A182" s="25" t="s">
        <v>46</v>
      </c>
      <c s="29" t="s">
        <v>428</v>
      </c>
      <c s="29" t="s">
        <v>429</v>
      </c>
      <c s="25" t="s">
        <v>48</v>
      </c>
      <c s="30" t="s">
        <v>430</v>
      </c>
      <c s="31" t="s">
        <v>155</v>
      </c>
      <c s="32">
        <v>2.926</v>
      </c>
      <c s="33">
        <v>0</v>
      </c>
      <c s="33">
        <f>ROUND(ROUND(H182,2)*ROUND(G182,3),2)</f>
      </c>
      <c s="31" t="s">
        <v>51</v>
      </c>
      <c r="O182">
        <f>(I182*21)/100</f>
      </c>
      <c t="s">
        <v>23</v>
      </c>
    </row>
    <row r="183" spans="1:5" ht="12.75">
      <c r="A183" s="34" t="s">
        <v>52</v>
      </c>
      <c r="E183" s="35" t="s">
        <v>431</v>
      </c>
    </row>
    <row r="184" spans="1:5" ht="38.25">
      <c r="A184" s="36" t="s">
        <v>54</v>
      </c>
      <c r="E184" s="37" t="s">
        <v>432</v>
      </c>
    </row>
    <row r="185" spans="1:5" ht="267.75">
      <c r="A185" t="s">
        <v>56</v>
      </c>
      <c r="E185" s="35" t="s">
        <v>433</v>
      </c>
    </row>
    <row r="186" spans="1:16" ht="12.75">
      <c r="A186" s="25" t="s">
        <v>46</v>
      </c>
      <c s="29" t="s">
        <v>434</v>
      </c>
      <c s="29" t="s">
        <v>435</v>
      </c>
      <c s="25" t="s">
        <v>48</v>
      </c>
      <c s="30" t="s">
        <v>436</v>
      </c>
      <c s="31" t="s">
        <v>155</v>
      </c>
      <c s="32">
        <v>658.5</v>
      </c>
      <c s="33">
        <v>0</v>
      </c>
      <c s="33">
        <f>ROUND(ROUND(H186,2)*ROUND(G186,3),2)</f>
      </c>
      <c s="31" t="s">
        <v>51</v>
      </c>
      <c r="O186">
        <f>(I186*21)/100</f>
      </c>
      <c t="s">
        <v>23</v>
      </c>
    </row>
    <row r="187" spans="1:5" ht="63.75">
      <c r="A187" s="34" t="s">
        <v>52</v>
      </c>
      <c r="E187" s="35" t="s">
        <v>437</v>
      </c>
    </row>
    <row r="188" spans="1:5" ht="38.25">
      <c r="A188" s="36" t="s">
        <v>54</v>
      </c>
      <c r="E188" s="37" t="s">
        <v>438</v>
      </c>
    </row>
    <row r="189" spans="1:5" ht="255">
      <c r="A189" t="s">
        <v>56</v>
      </c>
      <c r="E189" s="35" t="s">
        <v>439</v>
      </c>
    </row>
    <row r="190" spans="1:16" ht="12.75">
      <c r="A190" s="25" t="s">
        <v>46</v>
      </c>
      <c s="29" t="s">
        <v>440</v>
      </c>
      <c s="29" t="s">
        <v>441</v>
      </c>
      <c s="25" t="s">
        <v>48</v>
      </c>
      <c s="30" t="s">
        <v>442</v>
      </c>
      <c s="31" t="s">
        <v>155</v>
      </c>
      <c s="32">
        <v>86.153</v>
      </c>
      <c s="33">
        <v>0</v>
      </c>
      <c s="33">
        <f>ROUND(ROUND(H190,2)*ROUND(G190,3),2)</f>
      </c>
      <c s="31" t="s">
        <v>51</v>
      </c>
      <c r="O190">
        <f>(I190*21)/100</f>
      </c>
      <c t="s">
        <v>23</v>
      </c>
    </row>
    <row r="191" spans="1:5" ht="38.25">
      <c r="A191" s="34" t="s">
        <v>52</v>
      </c>
      <c r="E191" s="35" t="s">
        <v>443</v>
      </c>
    </row>
    <row r="192" spans="1:5" ht="12.75">
      <c r="A192" s="36" t="s">
        <v>54</v>
      </c>
      <c r="E192" s="37" t="s">
        <v>444</v>
      </c>
    </row>
    <row r="193" spans="1:5" ht="255">
      <c r="A193" t="s">
        <v>56</v>
      </c>
      <c r="E193" s="35" t="s">
        <v>445</v>
      </c>
    </row>
    <row r="194" spans="1:16" ht="12.75">
      <c r="A194" s="25" t="s">
        <v>46</v>
      </c>
      <c s="29" t="s">
        <v>446</v>
      </c>
      <c s="29" t="s">
        <v>447</v>
      </c>
      <c s="25" t="s">
        <v>59</v>
      </c>
      <c s="30" t="s">
        <v>448</v>
      </c>
      <c s="31" t="s">
        <v>155</v>
      </c>
      <c s="32">
        <v>124.066</v>
      </c>
      <c s="33">
        <v>0</v>
      </c>
      <c s="33">
        <f>ROUND(ROUND(H194,2)*ROUND(G194,3),2)</f>
      </c>
      <c s="31" t="s">
        <v>51</v>
      </c>
      <c r="O194">
        <f>(I194*21)/100</f>
      </c>
      <c t="s">
        <v>23</v>
      </c>
    </row>
    <row r="195" spans="1:5" ht="38.25">
      <c r="A195" s="34" t="s">
        <v>52</v>
      </c>
      <c r="E195" s="35" t="s">
        <v>449</v>
      </c>
    </row>
    <row r="196" spans="1:5" ht="63.75">
      <c r="A196" s="36" t="s">
        <v>54</v>
      </c>
      <c r="E196" s="37" t="s">
        <v>450</v>
      </c>
    </row>
    <row r="197" spans="1:5" ht="331.5">
      <c r="A197" t="s">
        <v>56</v>
      </c>
      <c r="E197" s="35" t="s">
        <v>451</v>
      </c>
    </row>
    <row r="198" spans="1:16" ht="12.75">
      <c r="A198" s="25" t="s">
        <v>46</v>
      </c>
      <c s="29" t="s">
        <v>452</v>
      </c>
      <c s="29" t="s">
        <v>447</v>
      </c>
      <c s="25" t="s">
        <v>64</v>
      </c>
      <c s="30" t="s">
        <v>448</v>
      </c>
      <c s="31" t="s">
        <v>155</v>
      </c>
      <c s="32">
        <v>45</v>
      </c>
      <c s="33">
        <v>0</v>
      </c>
      <c s="33">
        <f>ROUND(ROUND(H198,2)*ROUND(G198,3),2)</f>
      </c>
      <c s="31" t="s">
        <v>51</v>
      </c>
      <c r="O198">
        <f>(I198*21)/100</f>
      </c>
      <c t="s">
        <v>23</v>
      </c>
    </row>
    <row r="199" spans="1:5" ht="25.5">
      <c r="A199" s="34" t="s">
        <v>52</v>
      </c>
      <c r="E199" s="35" t="s">
        <v>453</v>
      </c>
    </row>
    <row r="200" spans="1:5" ht="25.5">
      <c r="A200" s="36" t="s">
        <v>54</v>
      </c>
      <c r="E200" s="37" t="s">
        <v>454</v>
      </c>
    </row>
    <row r="201" spans="1:5" ht="331.5">
      <c r="A201" t="s">
        <v>56</v>
      </c>
      <c r="E201" s="35" t="s">
        <v>451</v>
      </c>
    </row>
    <row r="202" spans="1:16" ht="12.75">
      <c r="A202" s="25" t="s">
        <v>46</v>
      </c>
      <c s="29" t="s">
        <v>455</v>
      </c>
      <c s="29" t="s">
        <v>456</v>
      </c>
      <c s="25" t="s">
        <v>48</v>
      </c>
      <c s="30" t="s">
        <v>457</v>
      </c>
      <c s="31" t="s">
        <v>155</v>
      </c>
      <c s="32">
        <v>49.2</v>
      </c>
      <c s="33">
        <v>0</v>
      </c>
      <c s="33">
        <f>ROUND(ROUND(H202,2)*ROUND(G202,3),2)</f>
      </c>
      <c s="31" t="s">
        <v>51</v>
      </c>
      <c r="O202">
        <f>(I202*21)/100</f>
      </c>
      <c t="s">
        <v>23</v>
      </c>
    </row>
    <row r="203" spans="1:5" ht="25.5">
      <c r="A203" s="34" t="s">
        <v>52</v>
      </c>
      <c r="E203" s="35" t="s">
        <v>458</v>
      </c>
    </row>
    <row r="204" spans="1:5" ht="12.75">
      <c r="A204" s="36" t="s">
        <v>54</v>
      </c>
      <c r="E204" s="37" t="s">
        <v>459</v>
      </c>
    </row>
    <row r="205" spans="1:5" ht="306">
      <c r="A205" t="s">
        <v>56</v>
      </c>
      <c r="E205" s="35" t="s">
        <v>460</v>
      </c>
    </row>
    <row r="206" spans="1:16" ht="12.75">
      <c r="A206" s="25" t="s">
        <v>46</v>
      </c>
      <c s="29" t="s">
        <v>461</v>
      </c>
      <c s="29" t="s">
        <v>462</v>
      </c>
      <c s="25" t="s">
        <v>48</v>
      </c>
      <c s="30" t="s">
        <v>463</v>
      </c>
      <c s="31" t="s">
        <v>164</v>
      </c>
      <c s="32">
        <v>224.87</v>
      </c>
      <c s="33">
        <v>0</v>
      </c>
      <c s="33">
        <f>ROUND(ROUND(H206,2)*ROUND(G206,3),2)</f>
      </c>
      <c s="31" t="s">
        <v>51</v>
      </c>
      <c r="O206">
        <f>(I206*21)/100</f>
      </c>
      <c t="s">
        <v>23</v>
      </c>
    </row>
    <row r="207" spans="1:5" ht="38.25">
      <c r="A207" s="34" t="s">
        <v>52</v>
      </c>
      <c r="E207" s="35" t="s">
        <v>464</v>
      </c>
    </row>
    <row r="208" spans="1:5" ht="38.25">
      <c r="A208" s="36" t="s">
        <v>54</v>
      </c>
      <c r="E208" s="37" t="s">
        <v>465</v>
      </c>
    </row>
    <row r="209" spans="1:5" ht="51">
      <c r="A209" t="s">
        <v>56</v>
      </c>
      <c r="E209" s="35" t="s">
        <v>466</v>
      </c>
    </row>
    <row r="210" spans="1:16" ht="12.75">
      <c r="A210" s="25" t="s">
        <v>46</v>
      </c>
      <c s="29" t="s">
        <v>467</v>
      </c>
      <c s="29" t="s">
        <v>468</v>
      </c>
      <c s="25" t="s">
        <v>48</v>
      </c>
      <c s="30" t="s">
        <v>469</v>
      </c>
      <c s="31" t="s">
        <v>155</v>
      </c>
      <c s="32">
        <v>24.773</v>
      </c>
      <c s="33">
        <v>0</v>
      </c>
      <c s="33">
        <f>ROUND(ROUND(H210,2)*ROUND(G210,3),2)</f>
      </c>
      <c s="31" t="s">
        <v>51</v>
      </c>
      <c r="O210">
        <f>(I210*21)/100</f>
      </c>
      <c t="s">
        <v>23</v>
      </c>
    </row>
    <row r="211" spans="1:5" ht="12.75">
      <c r="A211" s="34" t="s">
        <v>52</v>
      </c>
      <c r="E211" s="35" t="s">
        <v>470</v>
      </c>
    </row>
    <row r="212" spans="1:5" ht="25.5">
      <c r="A212" s="36" t="s">
        <v>54</v>
      </c>
      <c r="E212" s="37" t="s">
        <v>471</v>
      </c>
    </row>
    <row r="213" spans="1:5" ht="63.75">
      <c r="A213" t="s">
        <v>56</v>
      </c>
      <c r="E213" s="35" t="s">
        <v>472</v>
      </c>
    </row>
    <row r="214" spans="1:16" ht="12.75">
      <c r="A214" s="25" t="s">
        <v>46</v>
      </c>
      <c s="29" t="s">
        <v>473</v>
      </c>
      <c s="29" t="s">
        <v>474</v>
      </c>
      <c s="25" t="s">
        <v>48</v>
      </c>
      <c s="30" t="s">
        <v>475</v>
      </c>
      <c s="31" t="s">
        <v>155</v>
      </c>
      <c s="32">
        <v>61.154</v>
      </c>
      <c s="33">
        <v>0</v>
      </c>
      <c s="33">
        <f>ROUND(ROUND(H214,2)*ROUND(G214,3),2)</f>
      </c>
      <c s="31" t="s">
        <v>51</v>
      </c>
      <c r="O214">
        <f>(I214*21)/100</f>
      </c>
      <c t="s">
        <v>23</v>
      </c>
    </row>
    <row r="215" spans="1:5" ht="12.75">
      <c r="A215" s="34" t="s">
        <v>52</v>
      </c>
      <c r="E215" s="35" t="s">
        <v>470</v>
      </c>
    </row>
    <row r="216" spans="1:5" ht="25.5">
      <c r="A216" s="36" t="s">
        <v>54</v>
      </c>
      <c r="E216" s="37" t="s">
        <v>476</v>
      </c>
    </row>
    <row r="217" spans="1:5" ht="38.25">
      <c r="A217" t="s">
        <v>56</v>
      </c>
      <c r="E217" s="35" t="s">
        <v>477</v>
      </c>
    </row>
    <row r="218" spans="1:16" ht="12.75">
      <c r="A218" s="25" t="s">
        <v>46</v>
      </c>
      <c s="29" t="s">
        <v>478</v>
      </c>
      <c s="29" t="s">
        <v>479</v>
      </c>
      <c s="25" t="s">
        <v>48</v>
      </c>
      <c s="30" t="s">
        <v>480</v>
      </c>
      <c s="31" t="s">
        <v>164</v>
      </c>
      <c s="32">
        <v>572.846</v>
      </c>
      <c s="33">
        <v>0</v>
      </c>
      <c s="33">
        <f>ROUND(ROUND(H218,2)*ROUND(G218,3),2)</f>
      </c>
      <c s="31" t="s">
        <v>51</v>
      </c>
      <c r="O218">
        <f>(I218*21)/100</f>
      </c>
      <c t="s">
        <v>23</v>
      </c>
    </row>
    <row r="219" spans="1:5" ht="12.75">
      <c r="A219" s="34" t="s">
        <v>52</v>
      </c>
      <c r="E219" s="35" t="s">
        <v>481</v>
      </c>
    </row>
    <row r="220" spans="1:5" ht="63.75">
      <c r="A220" s="36" t="s">
        <v>54</v>
      </c>
      <c r="E220" s="37" t="s">
        <v>482</v>
      </c>
    </row>
    <row r="221" spans="1:5" ht="63.75">
      <c r="A221" t="s">
        <v>56</v>
      </c>
      <c r="E221" s="35" t="s">
        <v>483</v>
      </c>
    </row>
    <row r="222" spans="1:16" ht="12.75">
      <c r="A222" s="25" t="s">
        <v>46</v>
      </c>
      <c s="29" t="s">
        <v>484</v>
      </c>
      <c s="29" t="s">
        <v>485</v>
      </c>
      <c s="25" t="s">
        <v>48</v>
      </c>
      <c s="30" t="s">
        <v>486</v>
      </c>
      <c s="31" t="s">
        <v>164</v>
      </c>
      <c s="32">
        <v>1145.692</v>
      </c>
      <c s="33">
        <v>0</v>
      </c>
      <c s="33">
        <f>ROUND(ROUND(H222,2)*ROUND(G222,3),2)</f>
      </c>
      <c s="31" t="s">
        <v>51</v>
      </c>
      <c r="O222">
        <f>(I222*21)/100</f>
      </c>
      <c t="s">
        <v>23</v>
      </c>
    </row>
    <row r="223" spans="1:5" ht="12.75">
      <c r="A223" s="34" t="s">
        <v>52</v>
      </c>
      <c r="E223" s="35" t="s">
        <v>487</v>
      </c>
    </row>
    <row r="224" spans="1:5" ht="25.5">
      <c r="A224" s="36" t="s">
        <v>54</v>
      </c>
      <c r="E224" s="37" t="s">
        <v>488</v>
      </c>
    </row>
    <row r="225" spans="1:5" ht="76.5">
      <c r="A225" t="s">
        <v>56</v>
      </c>
      <c r="E225" s="35" t="s">
        <v>489</v>
      </c>
    </row>
    <row r="226" spans="1:18" ht="12.75" customHeight="1">
      <c r="A226" s="6" t="s">
        <v>45</v>
      </c>
      <c s="6"/>
      <c s="40" t="s">
        <v>23</v>
      </c>
      <c s="6"/>
      <c s="27" t="s">
        <v>490</v>
      </c>
      <c s="6"/>
      <c s="6"/>
      <c s="6"/>
      <c s="41">
        <f>0+Q226</f>
      </c>
      <c s="6"/>
      <c r="O226">
        <f>0+R226</f>
      </c>
      <c r="Q226">
        <f>0+I227+I231+I235+I239+I243+I247+I251+I255+I259+I263+I267+I271+I275+I279+I283+I287</f>
      </c>
      <c>
        <f>0+O227+O231+O235+O239+O243+O247+O251+O255+O259+O263+O267+O271+O275+O279+O283+O287</f>
      </c>
    </row>
    <row r="227" spans="1:16" ht="12.75">
      <c r="A227" s="25" t="s">
        <v>46</v>
      </c>
      <c s="29" t="s">
        <v>491</v>
      </c>
      <c s="29" t="s">
        <v>492</v>
      </c>
      <c s="25" t="s">
        <v>48</v>
      </c>
      <c s="30" t="s">
        <v>493</v>
      </c>
      <c s="31" t="s">
        <v>261</v>
      </c>
      <c s="32">
        <v>30</v>
      </c>
      <c s="33">
        <v>0</v>
      </c>
      <c s="33">
        <f>ROUND(ROUND(H227,2)*ROUND(G227,3),2)</f>
      </c>
      <c s="31" t="s">
        <v>51</v>
      </c>
      <c r="O227">
        <f>(I227*21)/100</f>
      </c>
      <c t="s">
        <v>23</v>
      </c>
    </row>
    <row r="228" spans="1:5" ht="63.75">
      <c r="A228" s="34" t="s">
        <v>52</v>
      </c>
      <c r="E228" s="35" t="s">
        <v>494</v>
      </c>
    </row>
    <row r="229" spans="1:5" ht="38.25">
      <c r="A229" s="36" t="s">
        <v>54</v>
      </c>
      <c r="E229" s="37" t="s">
        <v>495</v>
      </c>
    </row>
    <row r="230" spans="1:5" ht="191.25">
      <c r="A230" t="s">
        <v>56</v>
      </c>
      <c r="E230" s="35" t="s">
        <v>496</v>
      </c>
    </row>
    <row r="231" spans="1:16" ht="12.75">
      <c r="A231" s="25" t="s">
        <v>46</v>
      </c>
      <c s="29" t="s">
        <v>497</v>
      </c>
      <c s="29" t="s">
        <v>498</v>
      </c>
      <c s="25" t="s">
        <v>48</v>
      </c>
      <c s="30" t="s">
        <v>499</v>
      </c>
      <c s="31" t="s">
        <v>155</v>
      </c>
      <c s="32">
        <v>2.088</v>
      </c>
      <c s="33">
        <v>0</v>
      </c>
      <c s="33">
        <f>ROUND(ROUND(H231,2)*ROUND(G231,3),2)</f>
      </c>
      <c s="31" t="s">
        <v>51</v>
      </c>
      <c r="O231">
        <f>(I231*21)/100</f>
      </c>
      <c t="s">
        <v>23</v>
      </c>
    </row>
    <row r="232" spans="1:5" ht="12.75">
      <c r="A232" s="34" t="s">
        <v>52</v>
      </c>
      <c r="E232" s="35" t="s">
        <v>500</v>
      </c>
    </row>
    <row r="233" spans="1:5" ht="38.25">
      <c r="A233" s="36" t="s">
        <v>54</v>
      </c>
      <c r="E233" s="37" t="s">
        <v>501</v>
      </c>
    </row>
    <row r="234" spans="1:5" ht="76.5">
      <c r="A234" t="s">
        <v>56</v>
      </c>
      <c r="E234" s="35" t="s">
        <v>502</v>
      </c>
    </row>
    <row r="235" spans="1:16" ht="12.75">
      <c r="A235" s="25" t="s">
        <v>46</v>
      </c>
      <c s="29" t="s">
        <v>503</v>
      </c>
      <c s="29" t="s">
        <v>504</v>
      </c>
      <c s="25" t="s">
        <v>48</v>
      </c>
      <c s="30" t="s">
        <v>505</v>
      </c>
      <c s="31" t="s">
        <v>155</v>
      </c>
      <c s="32">
        <v>0.874</v>
      </c>
      <c s="33">
        <v>0</v>
      </c>
      <c s="33">
        <f>ROUND(ROUND(H235,2)*ROUND(G235,3),2)</f>
      </c>
      <c s="31" t="s">
        <v>51</v>
      </c>
      <c r="O235">
        <f>(I235*21)/100</f>
      </c>
      <c t="s">
        <v>23</v>
      </c>
    </row>
    <row r="236" spans="1:5" ht="12.75">
      <c r="A236" s="34" t="s">
        <v>52</v>
      </c>
      <c r="E236" s="35" t="s">
        <v>506</v>
      </c>
    </row>
    <row r="237" spans="1:5" ht="51">
      <c r="A237" s="36" t="s">
        <v>54</v>
      </c>
      <c r="E237" s="37" t="s">
        <v>507</v>
      </c>
    </row>
    <row r="238" spans="1:5" ht="76.5">
      <c r="A238" t="s">
        <v>56</v>
      </c>
      <c r="E238" s="35" t="s">
        <v>502</v>
      </c>
    </row>
    <row r="239" spans="1:16" ht="12.75">
      <c r="A239" s="25" t="s">
        <v>46</v>
      </c>
      <c s="29" t="s">
        <v>508</v>
      </c>
      <c s="29" t="s">
        <v>509</v>
      </c>
      <c s="25" t="s">
        <v>48</v>
      </c>
      <c s="30" t="s">
        <v>510</v>
      </c>
      <c s="31" t="s">
        <v>261</v>
      </c>
      <c s="32">
        <v>714</v>
      </c>
      <c s="33">
        <v>0</v>
      </c>
      <c s="33">
        <f>ROUND(ROUND(H239,2)*ROUND(G239,3),2)</f>
      </c>
      <c s="31" t="s">
        <v>51</v>
      </c>
      <c r="O239">
        <f>(I239*21)/100</f>
      </c>
      <c t="s">
        <v>23</v>
      </c>
    </row>
    <row r="240" spans="1:5" ht="51">
      <c r="A240" s="34" t="s">
        <v>52</v>
      </c>
      <c r="E240" s="35" t="s">
        <v>511</v>
      </c>
    </row>
    <row r="241" spans="1:5" ht="38.25">
      <c r="A241" s="36" t="s">
        <v>54</v>
      </c>
      <c r="E241" s="37" t="s">
        <v>512</v>
      </c>
    </row>
    <row r="242" spans="1:5" ht="102">
      <c r="A242" t="s">
        <v>56</v>
      </c>
      <c r="E242" s="35" t="s">
        <v>513</v>
      </c>
    </row>
    <row r="243" spans="1:16" ht="12.75">
      <c r="A243" s="25" t="s">
        <v>46</v>
      </c>
      <c s="29" t="s">
        <v>514</v>
      </c>
      <c s="29" t="s">
        <v>515</v>
      </c>
      <c s="25" t="s">
        <v>48</v>
      </c>
      <c s="30" t="s">
        <v>516</v>
      </c>
      <c s="31" t="s">
        <v>155</v>
      </c>
      <c s="32">
        <v>16.2</v>
      </c>
      <c s="33">
        <v>0</v>
      </c>
      <c s="33">
        <f>ROUND(ROUND(H243,2)*ROUND(G243,3),2)</f>
      </c>
      <c s="31" t="s">
        <v>51</v>
      </c>
      <c r="O243">
        <f>(I243*21)/100</f>
      </c>
      <c t="s">
        <v>23</v>
      </c>
    </row>
    <row r="244" spans="1:5" ht="63.75">
      <c r="A244" s="34" t="s">
        <v>52</v>
      </c>
      <c r="E244" s="35" t="s">
        <v>517</v>
      </c>
    </row>
    <row r="245" spans="1:5" ht="25.5">
      <c r="A245" s="36" t="s">
        <v>54</v>
      </c>
      <c r="E245" s="37" t="s">
        <v>518</v>
      </c>
    </row>
    <row r="246" spans="1:5" ht="51">
      <c r="A246" t="s">
        <v>56</v>
      </c>
      <c r="E246" s="35" t="s">
        <v>519</v>
      </c>
    </row>
    <row r="247" spans="1:16" ht="12.75">
      <c r="A247" s="25" t="s">
        <v>46</v>
      </c>
      <c s="29" t="s">
        <v>520</v>
      </c>
      <c s="29" t="s">
        <v>521</v>
      </c>
      <c s="25" t="s">
        <v>48</v>
      </c>
      <c s="30" t="s">
        <v>522</v>
      </c>
      <c s="31" t="s">
        <v>155</v>
      </c>
      <c s="32">
        <v>12.78</v>
      </c>
      <c s="33">
        <v>0</v>
      </c>
      <c s="33">
        <f>ROUND(ROUND(H247,2)*ROUND(G247,3),2)</f>
      </c>
      <c s="31" t="s">
        <v>51</v>
      </c>
      <c r="O247">
        <f>(I247*21)/100</f>
      </c>
      <c t="s">
        <v>23</v>
      </c>
    </row>
    <row r="248" spans="1:5" ht="51">
      <c r="A248" s="34" t="s">
        <v>52</v>
      </c>
      <c r="E248" s="35" t="s">
        <v>523</v>
      </c>
    </row>
    <row r="249" spans="1:5" ht="12.75">
      <c r="A249" s="36" t="s">
        <v>54</v>
      </c>
      <c r="E249" s="37" t="s">
        <v>524</v>
      </c>
    </row>
    <row r="250" spans="1:5" ht="51">
      <c r="A250" t="s">
        <v>56</v>
      </c>
      <c r="E250" s="35" t="s">
        <v>519</v>
      </c>
    </row>
    <row r="251" spans="1:16" ht="12.75">
      <c r="A251" s="25" t="s">
        <v>46</v>
      </c>
      <c s="29" t="s">
        <v>525</v>
      </c>
      <c s="29" t="s">
        <v>526</v>
      </c>
      <c s="25" t="s">
        <v>48</v>
      </c>
      <c s="30" t="s">
        <v>527</v>
      </c>
      <c s="31" t="s">
        <v>164</v>
      </c>
      <c s="32">
        <v>480</v>
      </c>
      <c s="33">
        <v>0</v>
      </c>
      <c s="33">
        <f>ROUND(ROUND(H251,2)*ROUND(G251,3),2)</f>
      </c>
      <c s="31" t="s">
        <v>51</v>
      </c>
      <c r="O251">
        <f>(I251*21)/100</f>
      </c>
      <c t="s">
        <v>23</v>
      </c>
    </row>
    <row r="252" spans="1:5" ht="63.75">
      <c r="A252" s="34" t="s">
        <v>52</v>
      </c>
      <c r="E252" s="35" t="s">
        <v>528</v>
      </c>
    </row>
    <row r="253" spans="1:5" ht="38.25">
      <c r="A253" s="36" t="s">
        <v>54</v>
      </c>
      <c r="E253" s="37" t="s">
        <v>529</v>
      </c>
    </row>
    <row r="254" spans="1:5" ht="409.5">
      <c r="A254" t="s">
        <v>56</v>
      </c>
      <c r="E254" s="35" t="s">
        <v>530</v>
      </c>
    </row>
    <row r="255" spans="1:16" ht="12.75">
      <c r="A255" s="25" t="s">
        <v>46</v>
      </c>
      <c s="29" t="s">
        <v>531</v>
      </c>
      <c s="29" t="s">
        <v>532</v>
      </c>
      <c s="25" t="s">
        <v>48</v>
      </c>
      <c s="30" t="s">
        <v>533</v>
      </c>
      <c s="31" t="s">
        <v>164</v>
      </c>
      <c s="32">
        <v>72</v>
      </c>
      <c s="33">
        <v>0</v>
      </c>
      <c s="33">
        <f>ROUND(ROUND(H255,2)*ROUND(G255,3),2)</f>
      </c>
      <c s="31" t="s">
        <v>51</v>
      </c>
      <c r="O255">
        <f>(I255*21)/100</f>
      </c>
      <c t="s">
        <v>23</v>
      </c>
    </row>
    <row r="256" spans="1:5" ht="38.25">
      <c r="A256" s="34" t="s">
        <v>52</v>
      </c>
      <c r="E256" s="35" t="s">
        <v>534</v>
      </c>
    </row>
    <row r="257" spans="1:5" ht="38.25">
      <c r="A257" s="36" t="s">
        <v>54</v>
      </c>
      <c r="E257" s="37" t="s">
        <v>535</v>
      </c>
    </row>
    <row r="258" spans="1:5" ht="51">
      <c r="A258" t="s">
        <v>56</v>
      </c>
      <c r="E258" s="35" t="s">
        <v>536</v>
      </c>
    </row>
    <row r="259" spans="1:16" ht="12.75">
      <c r="A259" s="25" t="s">
        <v>46</v>
      </c>
      <c s="29" t="s">
        <v>537</v>
      </c>
      <c s="29" t="s">
        <v>538</v>
      </c>
      <c s="25" t="s">
        <v>48</v>
      </c>
      <c s="30" t="s">
        <v>539</v>
      </c>
      <c s="31" t="s">
        <v>261</v>
      </c>
      <c s="32">
        <v>168</v>
      </c>
      <c s="33">
        <v>0</v>
      </c>
      <c s="33">
        <f>ROUND(ROUND(H259,2)*ROUND(G259,3),2)</f>
      </c>
      <c s="31" t="s">
        <v>51</v>
      </c>
      <c r="O259">
        <f>(I259*21)/100</f>
      </c>
      <c t="s">
        <v>23</v>
      </c>
    </row>
    <row r="260" spans="1:5" ht="63.75">
      <c r="A260" s="34" t="s">
        <v>52</v>
      </c>
      <c r="E260" s="35" t="s">
        <v>540</v>
      </c>
    </row>
    <row r="261" spans="1:5" ht="38.25">
      <c r="A261" s="36" t="s">
        <v>54</v>
      </c>
      <c r="E261" s="37" t="s">
        <v>541</v>
      </c>
    </row>
    <row r="262" spans="1:5" ht="89.25">
      <c r="A262" t="s">
        <v>56</v>
      </c>
      <c r="E262" s="35" t="s">
        <v>542</v>
      </c>
    </row>
    <row r="263" spans="1:16" ht="12.75">
      <c r="A263" s="25" t="s">
        <v>46</v>
      </c>
      <c s="29" t="s">
        <v>543</v>
      </c>
      <c s="29" t="s">
        <v>544</v>
      </c>
      <c s="25" t="s">
        <v>48</v>
      </c>
      <c s="30" t="s">
        <v>545</v>
      </c>
      <c s="31" t="s">
        <v>261</v>
      </c>
      <c s="32">
        <v>432.6</v>
      </c>
      <c s="33">
        <v>0</v>
      </c>
      <c s="33">
        <f>ROUND(ROUND(H263,2)*ROUND(G263,3),2)</f>
      </c>
      <c s="31" t="s">
        <v>51</v>
      </c>
      <c r="O263">
        <f>(I263*21)/100</f>
      </c>
      <c t="s">
        <v>23</v>
      </c>
    </row>
    <row r="264" spans="1:5" ht="63.75">
      <c r="A264" s="34" t="s">
        <v>52</v>
      </c>
      <c r="E264" s="35" t="s">
        <v>546</v>
      </c>
    </row>
    <row r="265" spans="1:5" ht="38.25">
      <c r="A265" s="36" t="s">
        <v>54</v>
      </c>
      <c r="E265" s="37" t="s">
        <v>547</v>
      </c>
    </row>
    <row r="266" spans="1:5" ht="89.25">
      <c r="A266" t="s">
        <v>56</v>
      </c>
      <c r="E266" s="35" t="s">
        <v>542</v>
      </c>
    </row>
    <row r="267" spans="1:16" ht="12.75">
      <c r="A267" s="25" t="s">
        <v>46</v>
      </c>
      <c s="29" t="s">
        <v>548</v>
      </c>
      <c s="29" t="s">
        <v>549</v>
      </c>
      <c s="25" t="s">
        <v>48</v>
      </c>
      <c s="30" t="s">
        <v>550</v>
      </c>
      <c s="31" t="s">
        <v>261</v>
      </c>
      <c s="32">
        <v>281.4</v>
      </c>
      <c s="33">
        <v>0</v>
      </c>
      <c s="33">
        <f>ROUND(ROUND(H267,2)*ROUND(G267,3),2)</f>
      </c>
      <c s="31" t="s">
        <v>51</v>
      </c>
      <c r="O267">
        <f>(I267*21)/100</f>
      </c>
      <c t="s">
        <v>23</v>
      </c>
    </row>
    <row r="268" spans="1:5" ht="63.75">
      <c r="A268" s="34" t="s">
        <v>52</v>
      </c>
      <c r="E268" s="35" t="s">
        <v>551</v>
      </c>
    </row>
    <row r="269" spans="1:5" ht="38.25">
      <c r="A269" s="36" t="s">
        <v>54</v>
      </c>
      <c r="E269" s="37" t="s">
        <v>552</v>
      </c>
    </row>
    <row r="270" spans="1:5" ht="89.25">
      <c r="A270" t="s">
        <v>56</v>
      </c>
      <c r="E270" s="35" t="s">
        <v>542</v>
      </c>
    </row>
    <row r="271" spans="1:16" ht="12.75">
      <c r="A271" s="25" t="s">
        <v>46</v>
      </c>
      <c s="29" t="s">
        <v>553</v>
      </c>
      <c s="29" t="s">
        <v>554</v>
      </c>
      <c s="25" t="s">
        <v>48</v>
      </c>
      <c s="30" t="s">
        <v>555</v>
      </c>
      <c s="31" t="s">
        <v>155</v>
      </c>
      <c s="32">
        <v>7.9</v>
      </c>
      <c s="33">
        <v>0</v>
      </c>
      <c s="33">
        <f>ROUND(ROUND(H271,2)*ROUND(G271,3),2)</f>
      </c>
      <c s="31" t="s">
        <v>51</v>
      </c>
      <c r="O271">
        <f>(I271*21)/100</f>
      </c>
      <c t="s">
        <v>23</v>
      </c>
    </row>
    <row r="272" spans="1:5" ht="25.5">
      <c r="A272" s="34" t="s">
        <v>52</v>
      </c>
      <c r="E272" s="35" t="s">
        <v>556</v>
      </c>
    </row>
    <row r="273" spans="1:5" ht="63.75">
      <c r="A273" s="36" t="s">
        <v>54</v>
      </c>
      <c r="E273" s="37" t="s">
        <v>557</v>
      </c>
    </row>
    <row r="274" spans="1:5" ht="395.25">
      <c r="A274" t="s">
        <v>56</v>
      </c>
      <c r="E274" s="35" t="s">
        <v>558</v>
      </c>
    </row>
    <row r="275" spans="1:16" ht="12.75">
      <c r="A275" s="25" t="s">
        <v>46</v>
      </c>
      <c s="29" t="s">
        <v>559</v>
      </c>
      <c s="29" t="s">
        <v>560</v>
      </c>
      <c s="25" t="s">
        <v>48</v>
      </c>
      <c s="30" t="s">
        <v>561</v>
      </c>
      <c s="31" t="s">
        <v>155</v>
      </c>
      <c s="32">
        <v>128.64</v>
      </c>
      <c s="33">
        <v>0</v>
      </c>
      <c s="33">
        <f>ROUND(ROUND(H275,2)*ROUND(G275,3),2)</f>
      </c>
      <c s="31" t="s">
        <v>51</v>
      </c>
      <c r="O275">
        <f>(I275*21)/100</f>
      </c>
      <c t="s">
        <v>23</v>
      </c>
    </row>
    <row r="276" spans="1:5" ht="51">
      <c r="A276" s="34" t="s">
        <v>52</v>
      </c>
      <c r="E276" s="35" t="s">
        <v>562</v>
      </c>
    </row>
    <row r="277" spans="1:5" ht="38.25">
      <c r="A277" s="36" t="s">
        <v>54</v>
      </c>
      <c r="E277" s="37" t="s">
        <v>563</v>
      </c>
    </row>
    <row r="278" spans="1:5" ht="12.75">
      <c r="A278" t="s">
        <v>56</v>
      </c>
      <c r="E278" s="35" t="s">
        <v>48</v>
      </c>
    </row>
    <row r="279" spans="1:16" ht="12.75">
      <c r="A279" s="25" t="s">
        <v>46</v>
      </c>
      <c s="29" t="s">
        <v>564</v>
      </c>
      <c s="29" t="s">
        <v>565</v>
      </c>
      <c s="25" t="s">
        <v>48</v>
      </c>
      <c s="30" t="s">
        <v>566</v>
      </c>
      <c s="31" t="s">
        <v>139</v>
      </c>
      <c s="32">
        <v>20.582</v>
      </c>
      <c s="33">
        <v>0</v>
      </c>
      <c s="33">
        <f>ROUND(ROUND(H279,2)*ROUND(G279,3),2)</f>
      </c>
      <c s="31" t="s">
        <v>51</v>
      </c>
      <c r="O279">
        <f>(I279*21)/100</f>
      </c>
      <c t="s">
        <v>23</v>
      </c>
    </row>
    <row r="280" spans="1:5" ht="12.75">
      <c r="A280" s="34" t="s">
        <v>52</v>
      </c>
      <c r="E280" s="35" t="s">
        <v>567</v>
      </c>
    </row>
    <row r="281" spans="1:5" ht="12.75">
      <c r="A281" s="36" t="s">
        <v>54</v>
      </c>
      <c r="E281" s="37" t="s">
        <v>568</v>
      </c>
    </row>
    <row r="282" spans="1:5" ht="306">
      <c r="A282" t="s">
        <v>56</v>
      </c>
      <c r="E282" s="35" t="s">
        <v>569</v>
      </c>
    </row>
    <row r="283" spans="1:16" ht="12.75">
      <c r="A283" s="25" t="s">
        <v>46</v>
      </c>
      <c s="29" t="s">
        <v>570</v>
      </c>
      <c s="29" t="s">
        <v>571</v>
      </c>
      <c s="25" t="s">
        <v>48</v>
      </c>
      <c s="30" t="s">
        <v>572</v>
      </c>
      <c s="31" t="s">
        <v>164</v>
      </c>
      <c s="32">
        <v>255.2</v>
      </c>
      <c s="33">
        <v>0</v>
      </c>
      <c s="33">
        <f>ROUND(ROUND(H283,2)*ROUND(G283,3),2)</f>
      </c>
      <c s="31" t="s">
        <v>51</v>
      </c>
      <c r="O283">
        <f>(I283*21)/100</f>
      </c>
      <c t="s">
        <v>23</v>
      </c>
    </row>
    <row r="284" spans="1:5" ht="25.5">
      <c r="A284" s="34" t="s">
        <v>52</v>
      </c>
      <c r="E284" s="35" t="s">
        <v>573</v>
      </c>
    </row>
    <row r="285" spans="1:5" ht="38.25">
      <c r="A285" s="36" t="s">
        <v>54</v>
      </c>
      <c r="E285" s="37" t="s">
        <v>574</v>
      </c>
    </row>
    <row r="286" spans="1:5" ht="153">
      <c r="A286" t="s">
        <v>56</v>
      </c>
      <c r="E286" s="35" t="s">
        <v>575</v>
      </c>
    </row>
    <row r="287" spans="1:16" ht="12.75">
      <c r="A287" s="25" t="s">
        <v>46</v>
      </c>
      <c s="29" t="s">
        <v>576</v>
      </c>
      <c s="29" t="s">
        <v>577</v>
      </c>
      <c s="25" t="s">
        <v>48</v>
      </c>
      <c s="30" t="s">
        <v>578</v>
      </c>
      <c s="31" t="s">
        <v>164</v>
      </c>
      <c s="32">
        <v>127.6</v>
      </c>
      <c s="33">
        <v>0</v>
      </c>
      <c s="33">
        <f>ROUND(ROUND(H287,2)*ROUND(G287,3),2)</f>
      </c>
      <c s="31" t="s">
        <v>51</v>
      </c>
      <c r="O287">
        <f>(I287*21)/100</f>
      </c>
      <c t="s">
        <v>23</v>
      </c>
    </row>
    <row r="288" spans="1:5" ht="25.5">
      <c r="A288" s="34" t="s">
        <v>52</v>
      </c>
      <c r="E288" s="35" t="s">
        <v>579</v>
      </c>
    </row>
    <row r="289" spans="1:5" ht="38.25">
      <c r="A289" s="36" t="s">
        <v>54</v>
      </c>
      <c r="E289" s="37" t="s">
        <v>580</v>
      </c>
    </row>
    <row r="290" spans="1:5" ht="153">
      <c r="A290" t="s">
        <v>56</v>
      </c>
      <c r="E290" s="35" t="s">
        <v>581</v>
      </c>
    </row>
    <row r="291" spans="1:18" ht="12.75" customHeight="1">
      <c r="A291" s="6" t="s">
        <v>45</v>
      </c>
      <c s="6"/>
      <c s="40" t="s">
        <v>22</v>
      </c>
      <c s="6"/>
      <c s="27" t="s">
        <v>582</v>
      </c>
      <c s="6"/>
      <c s="6"/>
      <c s="6"/>
      <c s="41">
        <f>0+Q291</f>
      </c>
      <c s="6"/>
      <c r="O291">
        <f>0+R291</f>
      </c>
      <c r="Q291">
        <f>0+I292+I296+I300+I304+I308+I312+I316+I320+I324</f>
      </c>
      <c>
        <f>0+O292+O296+O300+O304+O308+O312+O316+O320+O324</f>
      </c>
    </row>
    <row r="292" spans="1:16" ht="12.75">
      <c r="A292" s="25" t="s">
        <v>46</v>
      </c>
      <c s="29" t="s">
        <v>583</v>
      </c>
      <c s="29" t="s">
        <v>584</v>
      </c>
      <c s="25" t="s">
        <v>48</v>
      </c>
      <c s="30" t="s">
        <v>585</v>
      </c>
      <c s="31" t="s">
        <v>586</v>
      </c>
      <c s="32">
        <v>476</v>
      </c>
      <c s="33">
        <v>0</v>
      </c>
      <c s="33">
        <f>ROUND(ROUND(H292,2)*ROUND(G292,3),2)</f>
      </c>
      <c s="31" t="s">
        <v>51</v>
      </c>
      <c r="O292">
        <f>(I292*21)/100</f>
      </c>
      <c t="s">
        <v>23</v>
      </c>
    </row>
    <row r="293" spans="1:5" ht="12.75">
      <c r="A293" s="34" t="s">
        <v>52</v>
      </c>
      <c r="E293" s="35" t="s">
        <v>587</v>
      </c>
    </row>
    <row r="294" spans="1:5" ht="38.25">
      <c r="A294" s="36" t="s">
        <v>54</v>
      </c>
      <c r="E294" s="37" t="s">
        <v>588</v>
      </c>
    </row>
    <row r="295" spans="1:5" ht="63.75">
      <c r="A295" t="s">
        <v>56</v>
      </c>
      <c r="E295" s="35" t="s">
        <v>589</v>
      </c>
    </row>
    <row r="296" spans="1:16" ht="12.75">
      <c r="A296" s="25" t="s">
        <v>46</v>
      </c>
      <c s="29" t="s">
        <v>590</v>
      </c>
      <c s="29" t="s">
        <v>591</v>
      </c>
      <c s="25" t="s">
        <v>59</v>
      </c>
      <c s="30" t="s">
        <v>592</v>
      </c>
      <c s="31" t="s">
        <v>155</v>
      </c>
      <c s="32">
        <v>12.42</v>
      </c>
      <c s="33">
        <v>0</v>
      </c>
      <c s="33">
        <f>ROUND(ROUND(H296,2)*ROUND(G296,3),2)</f>
      </c>
      <c s="31" t="s">
        <v>51</v>
      </c>
      <c r="O296">
        <f>(I296*21)/100</f>
      </c>
      <c t="s">
        <v>23</v>
      </c>
    </row>
    <row r="297" spans="1:5" ht="63.75">
      <c r="A297" s="34" t="s">
        <v>52</v>
      </c>
      <c r="E297" s="35" t="s">
        <v>593</v>
      </c>
    </row>
    <row r="298" spans="1:5" ht="63.75">
      <c r="A298" s="36" t="s">
        <v>54</v>
      </c>
      <c r="E298" s="37" t="s">
        <v>594</v>
      </c>
    </row>
    <row r="299" spans="1:5" ht="395.25">
      <c r="A299" t="s">
        <v>56</v>
      </c>
      <c r="E299" s="35" t="s">
        <v>558</v>
      </c>
    </row>
    <row r="300" spans="1:16" ht="12.75">
      <c r="A300" s="25" t="s">
        <v>46</v>
      </c>
      <c s="29" t="s">
        <v>595</v>
      </c>
      <c s="29" t="s">
        <v>591</v>
      </c>
      <c s="25" t="s">
        <v>64</v>
      </c>
      <c s="30" t="s">
        <v>592</v>
      </c>
      <c s="31" t="s">
        <v>155</v>
      </c>
      <c s="32">
        <v>0.618</v>
      </c>
      <c s="33">
        <v>0</v>
      </c>
      <c s="33">
        <f>ROUND(ROUND(H300,2)*ROUND(G300,3),2)</f>
      </c>
      <c s="31" t="s">
        <v>51</v>
      </c>
      <c r="O300">
        <f>(I300*21)/100</f>
      </c>
      <c t="s">
        <v>23</v>
      </c>
    </row>
    <row r="301" spans="1:5" ht="63.75">
      <c r="A301" s="34" t="s">
        <v>52</v>
      </c>
      <c r="E301" s="35" t="s">
        <v>596</v>
      </c>
    </row>
    <row r="302" spans="1:5" ht="38.25">
      <c r="A302" s="36" t="s">
        <v>54</v>
      </c>
      <c r="E302" s="37" t="s">
        <v>597</v>
      </c>
    </row>
    <row r="303" spans="1:5" ht="395.25">
      <c r="A303" t="s">
        <v>56</v>
      </c>
      <c r="E303" s="35" t="s">
        <v>558</v>
      </c>
    </row>
    <row r="304" spans="1:16" ht="12.75">
      <c r="A304" s="25" t="s">
        <v>46</v>
      </c>
      <c s="29" t="s">
        <v>598</v>
      </c>
      <c s="29" t="s">
        <v>599</v>
      </c>
      <c s="25" t="s">
        <v>48</v>
      </c>
      <c s="30" t="s">
        <v>600</v>
      </c>
      <c s="31" t="s">
        <v>155</v>
      </c>
      <c s="32">
        <v>55.968</v>
      </c>
      <c s="33">
        <v>0</v>
      </c>
      <c s="33">
        <f>ROUND(ROUND(H304,2)*ROUND(G304,3),2)</f>
      </c>
      <c s="31" t="s">
        <v>51</v>
      </c>
      <c r="O304">
        <f>(I304*21)/100</f>
      </c>
      <c t="s">
        <v>23</v>
      </c>
    </row>
    <row r="305" spans="1:5" ht="38.25">
      <c r="A305" s="34" t="s">
        <v>52</v>
      </c>
      <c r="E305" s="35" t="s">
        <v>601</v>
      </c>
    </row>
    <row r="306" spans="1:5" ht="38.25">
      <c r="A306" s="36" t="s">
        <v>54</v>
      </c>
      <c r="E306" s="37" t="s">
        <v>602</v>
      </c>
    </row>
    <row r="307" spans="1:5" ht="395.25">
      <c r="A307" t="s">
        <v>56</v>
      </c>
      <c r="E307" s="35" t="s">
        <v>603</v>
      </c>
    </row>
    <row r="308" spans="1:16" ht="12.75">
      <c r="A308" s="25" t="s">
        <v>46</v>
      </c>
      <c s="29" t="s">
        <v>604</v>
      </c>
      <c s="29" t="s">
        <v>605</v>
      </c>
      <c s="25" t="s">
        <v>48</v>
      </c>
      <c s="30" t="s">
        <v>606</v>
      </c>
      <c s="31" t="s">
        <v>139</v>
      </c>
      <c s="32">
        <v>8.395</v>
      </c>
      <c s="33">
        <v>0</v>
      </c>
      <c s="33">
        <f>ROUND(ROUND(H308,2)*ROUND(G308,3),2)</f>
      </c>
      <c s="31" t="s">
        <v>51</v>
      </c>
      <c r="O308">
        <f>(I308*21)/100</f>
      </c>
      <c t="s">
        <v>23</v>
      </c>
    </row>
    <row r="309" spans="1:5" ht="25.5">
      <c r="A309" s="34" t="s">
        <v>52</v>
      </c>
      <c r="E309" s="35" t="s">
        <v>607</v>
      </c>
    </row>
    <row r="310" spans="1:5" ht="12.75">
      <c r="A310" s="36" t="s">
        <v>54</v>
      </c>
      <c r="E310" s="37" t="s">
        <v>608</v>
      </c>
    </row>
    <row r="311" spans="1:5" ht="293.25">
      <c r="A311" t="s">
        <v>56</v>
      </c>
      <c r="E311" s="35" t="s">
        <v>609</v>
      </c>
    </row>
    <row r="312" spans="1:16" ht="12.75">
      <c r="A312" s="25" t="s">
        <v>46</v>
      </c>
      <c s="29" t="s">
        <v>610</v>
      </c>
      <c s="29" t="s">
        <v>611</v>
      </c>
      <c s="25" t="s">
        <v>48</v>
      </c>
      <c s="30" t="s">
        <v>612</v>
      </c>
      <c s="31" t="s">
        <v>155</v>
      </c>
      <c s="32">
        <v>37.835</v>
      </c>
      <c s="33">
        <v>0</v>
      </c>
      <c s="33">
        <f>ROUND(ROUND(H312,2)*ROUND(G312,3),2)</f>
      </c>
      <c s="31" t="s">
        <v>51</v>
      </c>
      <c r="O312">
        <f>(I312*21)/100</f>
      </c>
      <c t="s">
        <v>23</v>
      </c>
    </row>
    <row r="313" spans="1:5" ht="51">
      <c r="A313" s="34" t="s">
        <v>52</v>
      </c>
      <c r="E313" s="35" t="s">
        <v>613</v>
      </c>
    </row>
    <row r="314" spans="1:5" ht="63.75">
      <c r="A314" s="36" t="s">
        <v>54</v>
      </c>
      <c r="E314" s="37" t="s">
        <v>614</v>
      </c>
    </row>
    <row r="315" spans="1:5" ht="267.75">
      <c r="A315" t="s">
        <v>56</v>
      </c>
      <c r="E315" s="35" t="s">
        <v>615</v>
      </c>
    </row>
    <row r="316" spans="1:16" ht="12.75">
      <c r="A316" s="25" t="s">
        <v>46</v>
      </c>
      <c s="29" t="s">
        <v>616</v>
      </c>
      <c s="29" t="s">
        <v>617</v>
      </c>
      <c s="25" t="s">
        <v>48</v>
      </c>
      <c s="30" t="s">
        <v>618</v>
      </c>
      <c s="31" t="s">
        <v>139</v>
      </c>
      <c s="32">
        <v>6.054</v>
      </c>
      <c s="33">
        <v>0</v>
      </c>
      <c s="33">
        <f>ROUND(ROUND(H316,2)*ROUND(G316,3),2)</f>
      </c>
      <c s="31" t="s">
        <v>51</v>
      </c>
      <c r="O316">
        <f>(I316*21)/100</f>
      </c>
      <c t="s">
        <v>23</v>
      </c>
    </row>
    <row r="317" spans="1:5" ht="25.5">
      <c r="A317" s="34" t="s">
        <v>52</v>
      </c>
      <c r="E317" s="35" t="s">
        <v>619</v>
      </c>
    </row>
    <row r="318" spans="1:5" ht="12.75">
      <c r="A318" s="36" t="s">
        <v>54</v>
      </c>
      <c r="E318" s="37" t="s">
        <v>620</v>
      </c>
    </row>
    <row r="319" spans="1:5" ht="293.25">
      <c r="A319" t="s">
        <v>56</v>
      </c>
      <c r="E319" s="35" t="s">
        <v>609</v>
      </c>
    </row>
    <row r="320" spans="1:16" ht="12.75">
      <c r="A320" s="25" t="s">
        <v>46</v>
      </c>
      <c s="29" t="s">
        <v>621</v>
      </c>
      <c s="29" t="s">
        <v>622</v>
      </c>
      <c s="25" t="s">
        <v>48</v>
      </c>
      <c s="30" t="s">
        <v>623</v>
      </c>
      <c s="31" t="s">
        <v>155</v>
      </c>
      <c s="32">
        <v>403.166</v>
      </c>
      <c s="33">
        <v>0</v>
      </c>
      <c s="33">
        <f>ROUND(ROUND(H320,2)*ROUND(G320,3),2)</f>
      </c>
      <c s="31" t="s">
        <v>51</v>
      </c>
      <c r="O320">
        <f>(I320*21)/100</f>
      </c>
      <c t="s">
        <v>23</v>
      </c>
    </row>
    <row r="321" spans="1:5" ht="63.75">
      <c r="A321" s="34" t="s">
        <v>52</v>
      </c>
      <c r="E321" s="35" t="s">
        <v>624</v>
      </c>
    </row>
    <row r="322" spans="1:5" ht="140.25">
      <c r="A322" s="36" t="s">
        <v>54</v>
      </c>
      <c r="E322" s="37" t="s">
        <v>625</v>
      </c>
    </row>
    <row r="323" spans="1:5" ht="395.25">
      <c r="A323" t="s">
        <v>56</v>
      </c>
      <c r="E323" s="35" t="s">
        <v>603</v>
      </c>
    </row>
    <row r="324" spans="1:16" ht="12.75">
      <c r="A324" s="25" t="s">
        <v>46</v>
      </c>
      <c s="29" t="s">
        <v>626</v>
      </c>
      <c s="29" t="s">
        <v>627</v>
      </c>
      <c s="25" t="s">
        <v>48</v>
      </c>
      <c s="30" t="s">
        <v>628</v>
      </c>
      <c s="31" t="s">
        <v>139</v>
      </c>
      <c s="32">
        <v>80.633</v>
      </c>
      <c s="33">
        <v>0</v>
      </c>
      <c s="33">
        <f>ROUND(ROUND(H324,2)*ROUND(G324,3),2)</f>
      </c>
      <c s="31" t="s">
        <v>51</v>
      </c>
      <c r="O324">
        <f>(I324*21)/100</f>
      </c>
      <c t="s">
        <v>23</v>
      </c>
    </row>
    <row r="325" spans="1:5" ht="25.5">
      <c r="A325" s="34" t="s">
        <v>52</v>
      </c>
      <c r="E325" s="35" t="s">
        <v>629</v>
      </c>
    </row>
    <row r="326" spans="1:5" ht="12.75">
      <c r="A326" s="36" t="s">
        <v>54</v>
      </c>
      <c r="E326" s="37" t="s">
        <v>630</v>
      </c>
    </row>
    <row r="327" spans="1:5" ht="293.25">
      <c r="A327" t="s">
        <v>56</v>
      </c>
      <c r="E327" s="35" t="s">
        <v>609</v>
      </c>
    </row>
    <row r="328" spans="1:18" ht="12.75" customHeight="1">
      <c r="A328" s="6" t="s">
        <v>45</v>
      </c>
      <c s="6"/>
      <c s="40" t="s">
        <v>33</v>
      </c>
      <c s="6"/>
      <c s="27" t="s">
        <v>631</v>
      </c>
      <c s="6"/>
      <c s="6"/>
      <c s="6"/>
      <c s="41">
        <f>0+Q328</f>
      </c>
      <c s="6"/>
      <c r="O328">
        <f>0+R328</f>
      </c>
      <c r="Q328">
        <f>0+I329+I333+I337+I341+I345+I349+I353+I357+I361+I365+I369+I373+I377+I381+I385+I389+I393+I397</f>
      </c>
      <c>
        <f>0+O329+O333+O337+O341+O345+O349+O353+O357+O361+O365+O369+O373+O377+O381+O385+O389+O393+O397</f>
      </c>
    </row>
    <row r="329" spans="1:16" ht="12.75">
      <c r="A329" s="25" t="s">
        <v>46</v>
      </c>
      <c s="29" t="s">
        <v>632</v>
      </c>
      <c s="29" t="s">
        <v>633</v>
      </c>
      <c s="25" t="s">
        <v>48</v>
      </c>
      <c s="30" t="s">
        <v>634</v>
      </c>
      <c s="31" t="s">
        <v>155</v>
      </c>
      <c s="32">
        <v>26.64</v>
      </c>
      <c s="33">
        <v>0</v>
      </c>
      <c s="33">
        <f>ROUND(ROUND(H329,2)*ROUND(G329,3),2)</f>
      </c>
      <c s="31" t="s">
        <v>51</v>
      </c>
      <c r="O329">
        <f>(I329*21)/100</f>
      </c>
      <c t="s">
        <v>23</v>
      </c>
    </row>
    <row r="330" spans="1:5" ht="25.5">
      <c r="A330" s="34" t="s">
        <v>52</v>
      </c>
      <c r="E330" s="35" t="s">
        <v>635</v>
      </c>
    </row>
    <row r="331" spans="1:5" ht="38.25">
      <c r="A331" s="36" t="s">
        <v>54</v>
      </c>
      <c r="E331" s="37" t="s">
        <v>636</v>
      </c>
    </row>
    <row r="332" spans="1:5" ht="395.25">
      <c r="A332" t="s">
        <v>56</v>
      </c>
      <c r="E332" s="35" t="s">
        <v>603</v>
      </c>
    </row>
    <row r="333" spans="1:16" ht="12.75">
      <c r="A333" s="25" t="s">
        <v>46</v>
      </c>
      <c s="29" t="s">
        <v>637</v>
      </c>
      <c s="29" t="s">
        <v>638</v>
      </c>
      <c s="25" t="s">
        <v>48</v>
      </c>
      <c s="30" t="s">
        <v>639</v>
      </c>
      <c s="31" t="s">
        <v>139</v>
      </c>
      <c s="32">
        <v>3.197</v>
      </c>
      <c s="33">
        <v>0</v>
      </c>
      <c s="33">
        <f>ROUND(ROUND(H333,2)*ROUND(G333,3),2)</f>
      </c>
      <c s="31" t="s">
        <v>51</v>
      </c>
      <c r="O333">
        <f>(I333*21)/100</f>
      </c>
      <c t="s">
        <v>23</v>
      </c>
    </row>
    <row r="334" spans="1:5" ht="25.5">
      <c r="A334" s="34" t="s">
        <v>52</v>
      </c>
      <c r="E334" s="35" t="s">
        <v>640</v>
      </c>
    </row>
    <row r="335" spans="1:5" ht="12.75">
      <c r="A335" s="36" t="s">
        <v>54</v>
      </c>
      <c r="E335" s="37" t="s">
        <v>641</v>
      </c>
    </row>
    <row r="336" spans="1:5" ht="293.25">
      <c r="A336" t="s">
        <v>56</v>
      </c>
      <c r="E336" s="35" t="s">
        <v>609</v>
      </c>
    </row>
    <row r="337" spans="1:16" ht="12.75">
      <c r="A337" s="25" t="s">
        <v>46</v>
      </c>
      <c s="29" t="s">
        <v>642</v>
      </c>
      <c s="29" t="s">
        <v>643</v>
      </c>
      <c s="25" t="s">
        <v>48</v>
      </c>
      <c s="30" t="s">
        <v>644</v>
      </c>
      <c s="31" t="s">
        <v>139</v>
      </c>
      <c s="32">
        <v>11.391</v>
      </c>
      <c s="33">
        <v>0</v>
      </c>
      <c s="33">
        <f>ROUND(ROUND(H337,2)*ROUND(G337,3),2)</f>
      </c>
      <c s="31" t="s">
        <v>51</v>
      </c>
      <c r="O337">
        <f>(I337*21)/100</f>
      </c>
      <c t="s">
        <v>23</v>
      </c>
    </row>
    <row r="338" spans="1:5" ht="76.5">
      <c r="A338" s="34" t="s">
        <v>52</v>
      </c>
      <c r="E338" s="35" t="s">
        <v>645</v>
      </c>
    </row>
    <row r="339" spans="1:5" ht="38.25">
      <c r="A339" s="36" t="s">
        <v>54</v>
      </c>
      <c r="E339" s="37" t="s">
        <v>646</v>
      </c>
    </row>
    <row r="340" spans="1:5" ht="280.5">
      <c r="A340" t="s">
        <v>56</v>
      </c>
      <c r="E340" s="42" t="s">
        <v>647</v>
      </c>
    </row>
    <row r="341" spans="1:16" ht="12.75">
      <c r="A341" s="25" t="s">
        <v>46</v>
      </c>
      <c s="29" t="s">
        <v>648</v>
      </c>
      <c s="29" t="s">
        <v>649</v>
      </c>
      <c s="25" t="s">
        <v>59</v>
      </c>
      <c s="30" t="s">
        <v>650</v>
      </c>
      <c s="31" t="s">
        <v>261</v>
      </c>
      <c s="32">
        <v>24.8</v>
      </c>
      <c s="33">
        <v>0</v>
      </c>
      <c s="33">
        <f>ROUND(ROUND(H341,2)*ROUND(G341,3),2)</f>
      </c>
      <c s="31" t="s">
        <v>51</v>
      </c>
      <c r="O341">
        <f>(I341*21)/100</f>
      </c>
      <c t="s">
        <v>23</v>
      </c>
    </row>
    <row r="342" spans="1:5" ht="38.25">
      <c r="A342" s="34" t="s">
        <v>52</v>
      </c>
      <c r="E342" s="35" t="s">
        <v>651</v>
      </c>
    </row>
    <row r="343" spans="1:5" ht="38.25">
      <c r="A343" s="36" t="s">
        <v>54</v>
      </c>
      <c r="E343" s="37" t="s">
        <v>652</v>
      </c>
    </row>
    <row r="344" spans="1:5" ht="89.25">
      <c r="A344" t="s">
        <v>56</v>
      </c>
      <c r="E344" s="35" t="s">
        <v>653</v>
      </c>
    </row>
    <row r="345" spans="1:16" ht="12.75">
      <c r="A345" s="25" t="s">
        <v>46</v>
      </c>
      <c s="29" t="s">
        <v>654</v>
      </c>
      <c s="29" t="s">
        <v>649</v>
      </c>
      <c s="25" t="s">
        <v>64</v>
      </c>
      <c s="30" t="s">
        <v>650</v>
      </c>
      <c s="31" t="s">
        <v>261</v>
      </c>
      <c s="32">
        <v>14.8</v>
      </c>
      <c s="33">
        <v>0</v>
      </c>
      <c s="33">
        <f>ROUND(ROUND(H345,2)*ROUND(G345,3),2)</f>
      </c>
      <c s="31" t="s">
        <v>51</v>
      </c>
      <c r="O345">
        <f>(I345*21)/100</f>
      </c>
      <c t="s">
        <v>23</v>
      </c>
    </row>
    <row r="346" spans="1:5" ht="25.5">
      <c r="A346" s="34" t="s">
        <v>52</v>
      </c>
      <c r="E346" s="35" t="s">
        <v>655</v>
      </c>
    </row>
    <row r="347" spans="1:5" ht="38.25">
      <c r="A347" s="36" t="s">
        <v>54</v>
      </c>
      <c r="E347" s="37" t="s">
        <v>656</v>
      </c>
    </row>
    <row r="348" spans="1:5" ht="89.25">
      <c r="A348" t="s">
        <v>56</v>
      </c>
      <c r="E348" s="35" t="s">
        <v>653</v>
      </c>
    </row>
    <row r="349" spans="1:16" ht="12.75">
      <c r="A349" s="25" t="s">
        <v>46</v>
      </c>
      <c s="29" t="s">
        <v>657</v>
      </c>
      <c s="29" t="s">
        <v>658</v>
      </c>
      <c s="25" t="s">
        <v>48</v>
      </c>
      <c s="30" t="s">
        <v>659</v>
      </c>
      <c s="31" t="s">
        <v>155</v>
      </c>
      <c s="32">
        <v>2.43</v>
      </c>
      <c s="33">
        <v>0</v>
      </c>
      <c s="33">
        <f>ROUND(ROUND(H349,2)*ROUND(G349,3),2)</f>
      </c>
      <c s="31" t="s">
        <v>51</v>
      </c>
      <c r="O349">
        <f>(I349*21)/100</f>
      </c>
      <c t="s">
        <v>23</v>
      </c>
    </row>
    <row r="350" spans="1:5" ht="25.5">
      <c r="A350" s="34" t="s">
        <v>52</v>
      </c>
      <c r="E350" s="35" t="s">
        <v>660</v>
      </c>
    </row>
    <row r="351" spans="1:5" ht="38.25">
      <c r="A351" s="36" t="s">
        <v>54</v>
      </c>
      <c r="E351" s="37" t="s">
        <v>661</v>
      </c>
    </row>
    <row r="352" spans="1:5" ht="267.75">
      <c r="A352" t="s">
        <v>56</v>
      </c>
      <c r="E352" s="35" t="s">
        <v>615</v>
      </c>
    </row>
    <row r="353" spans="1:16" ht="12.75">
      <c r="A353" s="25" t="s">
        <v>46</v>
      </c>
      <c s="29" t="s">
        <v>662</v>
      </c>
      <c s="29" t="s">
        <v>663</v>
      </c>
      <c s="25" t="s">
        <v>59</v>
      </c>
      <c s="30" t="s">
        <v>664</v>
      </c>
      <c s="31" t="s">
        <v>155</v>
      </c>
      <c s="32">
        <v>33.6</v>
      </c>
      <c s="33">
        <v>0</v>
      </c>
      <c s="33">
        <f>ROUND(ROUND(H353,2)*ROUND(G353,3),2)</f>
      </c>
      <c s="31" t="s">
        <v>51</v>
      </c>
      <c r="O353">
        <f>(I353*21)/100</f>
      </c>
      <c t="s">
        <v>23</v>
      </c>
    </row>
    <row r="354" spans="1:5" ht="63.75">
      <c r="A354" s="34" t="s">
        <v>52</v>
      </c>
      <c r="E354" s="35" t="s">
        <v>665</v>
      </c>
    </row>
    <row r="355" spans="1:5" ht="38.25">
      <c r="A355" s="36" t="s">
        <v>54</v>
      </c>
      <c r="E355" s="37" t="s">
        <v>666</v>
      </c>
    </row>
    <row r="356" spans="1:5" ht="395.25">
      <c r="A356" t="s">
        <v>56</v>
      </c>
      <c r="E356" s="35" t="s">
        <v>558</v>
      </c>
    </row>
    <row r="357" spans="1:16" ht="12.75">
      <c r="A357" s="25" t="s">
        <v>46</v>
      </c>
      <c s="29" t="s">
        <v>667</v>
      </c>
      <c s="29" t="s">
        <v>663</v>
      </c>
      <c s="25" t="s">
        <v>64</v>
      </c>
      <c s="30" t="s">
        <v>664</v>
      </c>
      <c s="31" t="s">
        <v>155</v>
      </c>
      <c s="32">
        <v>0.384</v>
      </c>
      <c s="33">
        <v>0</v>
      </c>
      <c s="33">
        <f>ROUND(ROUND(H357,2)*ROUND(G357,3),2)</f>
      </c>
      <c s="31" t="s">
        <v>51</v>
      </c>
      <c r="O357">
        <f>(I357*21)/100</f>
      </c>
      <c t="s">
        <v>23</v>
      </c>
    </row>
    <row r="358" spans="1:5" ht="12.75">
      <c r="A358" s="34" t="s">
        <v>52</v>
      </c>
      <c r="E358" s="35" t="s">
        <v>668</v>
      </c>
    </row>
    <row r="359" spans="1:5" ht="63.75">
      <c r="A359" s="36" t="s">
        <v>54</v>
      </c>
      <c r="E359" s="37" t="s">
        <v>669</v>
      </c>
    </row>
    <row r="360" spans="1:5" ht="395.25">
      <c r="A360" t="s">
        <v>56</v>
      </c>
      <c r="E360" s="35" t="s">
        <v>558</v>
      </c>
    </row>
    <row r="361" spans="1:16" ht="12.75">
      <c r="A361" s="25" t="s">
        <v>46</v>
      </c>
      <c s="29" t="s">
        <v>670</v>
      </c>
      <c s="29" t="s">
        <v>663</v>
      </c>
      <c s="25" t="s">
        <v>66</v>
      </c>
      <c s="30" t="s">
        <v>664</v>
      </c>
      <c s="31" t="s">
        <v>155</v>
      </c>
      <c s="32">
        <v>10.656</v>
      </c>
      <c s="33">
        <v>0</v>
      </c>
      <c s="33">
        <f>ROUND(ROUND(H361,2)*ROUND(G361,3),2)</f>
      </c>
      <c s="31" t="s">
        <v>51</v>
      </c>
      <c r="O361">
        <f>(I361*21)/100</f>
      </c>
      <c t="s">
        <v>23</v>
      </c>
    </row>
    <row r="362" spans="1:5" ht="12.75">
      <c r="A362" s="34" t="s">
        <v>52</v>
      </c>
      <c r="E362" s="35" t="s">
        <v>671</v>
      </c>
    </row>
    <row r="363" spans="1:5" ht="38.25">
      <c r="A363" s="36" t="s">
        <v>54</v>
      </c>
      <c r="E363" s="37" t="s">
        <v>672</v>
      </c>
    </row>
    <row r="364" spans="1:5" ht="395.25">
      <c r="A364" t="s">
        <v>56</v>
      </c>
      <c r="E364" s="35" t="s">
        <v>558</v>
      </c>
    </row>
    <row r="365" spans="1:16" ht="12.75">
      <c r="A365" s="25" t="s">
        <v>46</v>
      </c>
      <c s="29" t="s">
        <v>673</v>
      </c>
      <c s="29" t="s">
        <v>674</v>
      </c>
      <c s="25" t="s">
        <v>48</v>
      </c>
      <c s="30" t="s">
        <v>675</v>
      </c>
      <c s="31" t="s">
        <v>155</v>
      </c>
      <c s="32">
        <v>41.292</v>
      </c>
      <c s="33">
        <v>0</v>
      </c>
      <c s="33">
        <f>ROUND(ROUND(H365,2)*ROUND(G365,3),2)</f>
      </c>
      <c s="31" t="s">
        <v>51</v>
      </c>
      <c r="O365">
        <f>(I365*21)/100</f>
      </c>
      <c t="s">
        <v>23</v>
      </c>
    </row>
    <row r="366" spans="1:5" ht="25.5">
      <c r="A366" s="34" t="s">
        <v>52</v>
      </c>
      <c r="E366" s="35" t="s">
        <v>676</v>
      </c>
    </row>
    <row r="367" spans="1:5" ht="178.5">
      <c r="A367" s="36" t="s">
        <v>54</v>
      </c>
      <c r="E367" s="37" t="s">
        <v>677</v>
      </c>
    </row>
    <row r="368" spans="1:5" ht="395.25">
      <c r="A368" t="s">
        <v>56</v>
      </c>
      <c r="E368" s="35" t="s">
        <v>558</v>
      </c>
    </row>
    <row r="369" spans="1:16" ht="12.75">
      <c r="A369" s="25" t="s">
        <v>46</v>
      </c>
      <c s="29" t="s">
        <v>678</v>
      </c>
      <c s="29" t="s">
        <v>679</v>
      </c>
      <c s="25" t="s">
        <v>48</v>
      </c>
      <c s="30" t="s">
        <v>680</v>
      </c>
      <c s="31" t="s">
        <v>155</v>
      </c>
      <c s="32">
        <v>4</v>
      </c>
      <c s="33">
        <v>0</v>
      </c>
      <c s="33">
        <f>ROUND(ROUND(H369,2)*ROUND(G369,3),2)</f>
      </c>
      <c s="31" t="s">
        <v>51</v>
      </c>
      <c r="O369">
        <f>(I369*21)/100</f>
      </c>
      <c t="s">
        <v>23</v>
      </c>
    </row>
    <row r="370" spans="1:5" ht="12.75">
      <c r="A370" s="34" t="s">
        <v>52</v>
      </c>
      <c r="E370" s="35" t="s">
        <v>681</v>
      </c>
    </row>
    <row r="371" spans="1:5" ht="12.75">
      <c r="A371" s="36" t="s">
        <v>54</v>
      </c>
      <c r="E371" s="37" t="s">
        <v>682</v>
      </c>
    </row>
    <row r="372" spans="1:5" ht="76.5">
      <c r="A372" t="s">
        <v>56</v>
      </c>
      <c r="E372" s="35" t="s">
        <v>683</v>
      </c>
    </row>
    <row r="373" spans="1:16" ht="12.75">
      <c r="A373" s="25" t="s">
        <v>46</v>
      </c>
      <c s="29" t="s">
        <v>684</v>
      </c>
      <c s="29" t="s">
        <v>685</v>
      </c>
      <c s="25" t="s">
        <v>48</v>
      </c>
      <c s="30" t="s">
        <v>686</v>
      </c>
      <c s="31" t="s">
        <v>155</v>
      </c>
      <c s="32">
        <v>67.366</v>
      </c>
      <c s="33">
        <v>0</v>
      </c>
      <c s="33">
        <f>ROUND(ROUND(H373,2)*ROUND(G373,3),2)</f>
      </c>
      <c s="31" t="s">
        <v>51</v>
      </c>
      <c r="O373">
        <f>(I373*21)/100</f>
      </c>
      <c t="s">
        <v>23</v>
      </c>
    </row>
    <row r="374" spans="1:5" ht="51">
      <c r="A374" s="34" t="s">
        <v>52</v>
      </c>
      <c r="E374" s="35" t="s">
        <v>687</v>
      </c>
    </row>
    <row r="375" spans="1:5" ht="89.25">
      <c r="A375" s="36" t="s">
        <v>54</v>
      </c>
      <c r="E375" s="37" t="s">
        <v>688</v>
      </c>
    </row>
    <row r="376" spans="1:5" ht="395.25">
      <c r="A376" t="s">
        <v>56</v>
      </c>
      <c r="E376" s="35" t="s">
        <v>558</v>
      </c>
    </row>
    <row r="377" spans="1:16" ht="12.75">
      <c r="A377" s="25" t="s">
        <v>46</v>
      </c>
      <c s="29" t="s">
        <v>689</v>
      </c>
      <c s="29" t="s">
        <v>690</v>
      </c>
      <c s="25" t="s">
        <v>59</v>
      </c>
      <c s="30" t="s">
        <v>691</v>
      </c>
      <c s="31" t="s">
        <v>155</v>
      </c>
      <c s="32">
        <v>154.104</v>
      </c>
      <c s="33">
        <v>0</v>
      </c>
      <c s="33">
        <f>ROUND(ROUND(H377,2)*ROUND(G377,3),2)</f>
      </c>
      <c s="31" t="s">
        <v>51</v>
      </c>
      <c r="O377">
        <f>(I377*21)/100</f>
      </c>
      <c t="s">
        <v>23</v>
      </c>
    </row>
    <row r="378" spans="1:5" ht="38.25">
      <c r="A378" s="34" t="s">
        <v>52</v>
      </c>
      <c r="E378" s="35" t="s">
        <v>692</v>
      </c>
    </row>
    <row r="379" spans="1:5" ht="63.75">
      <c r="A379" s="36" t="s">
        <v>54</v>
      </c>
      <c r="E379" s="37" t="s">
        <v>693</v>
      </c>
    </row>
    <row r="380" spans="1:5" ht="76.5">
      <c r="A380" t="s">
        <v>56</v>
      </c>
      <c r="E380" s="35" t="s">
        <v>683</v>
      </c>
    </row>
    <row r="381" spans="1:16" ht="12.75">
      <c r="A381" s="25" t="s">
        <v>46</v>
      </c>
      <c s="29" t="s">
        <v>694</v>
      </c>
      <c s="29" t="s">
        <v>690</v>
      </c>
      <c s="25" t="s">
        <v>64</v>
      </c>
      <c s="30" t="s">
        <v>691</v>
      </c>
      <c s="31" t="s">
        <v>155</v>
      </c>
      <c s="32">
        <v>227.548</v>
      </c>
      <c s="33">
        <v>0</v>
      </c>
      <c s="33">
        <f>ROUND(ROUND(H381,2)*ROUND(G381,3),2)</f>
      </c>
      <c s="31" t="s">
        <v>51</v>
      </c>
      <c r="O381">
        <f>(I381*21)/100</f>
      </c>
      <c t="s">
        <v>23</v>
      </c>
    </row>
    <row r="382" spans="1:5" ht="38.25">
      <c r="A382" s="34" t="s">
        <v>52</v>
      </c>
      <c r="E382" s="35" t="s">
        <v>695</v>
      </c>
    </row>
    <row r="383" spans="1:5" ht="63.75">
      <c r="A383" s="36" t="s">
        <v>54</v>
      </c>
      <c r="E383" s="37" t="s">
        <v>696</v>
      </c>
    </row>
    <row r="384" spans="1:5" ht="76.5">
      <c r="A384" t="s">
        <v>56</v>
      </c>
      <c r="E384" s="35" t="s">
        <v>683</v>
      </c>
    </row>
    <row r="385" spans="1:16" ht="12.75">
      <c r="A385" s="25" t="s">
        <v>46</v>
      </c>
      <c s="29" t="s">
        <v>697</v>
      </c>
      <c s="29" t="s">
        <v>698</v>
      </c>
      <c s="25" t="s">
        <v>48</v>
      </c>
      <c s="30" t="s">
        <v>699</v>
      </c>
      <c s="31" t="s">
        <v>155</v>
      </c>
      <c s="32">
        <v>143.292</v>
      </c>
      <c s="33">
        <v>0</v>
      </c>
      <c s="33">
        <f>ROUND(ROUND(H385,2)*ROUND(G385,3),2)</f>
      </c>
      <c s="31" t="s">
        <v>51</v>
      </c>
      <c r="O385">
        <f>(I385*21)/100</f>
      </c>
      <c t="s">
        <v>23</v>
      </c>
    </row>
    <row r="386" spans="1:5" ht="38.25">
      <c r="A386" s="34" t="s">
        <v>52</v>
      </c>
      <c r="E386" s="35" t="s">
        <v>700</v>
      </c>
    </row>
    <row r="387" spans="1:5" ht="114.75">
      <c r="A387" s="36" t="s">
        <v>54</v>
      </c>
      <c r="E387" s="37" t="s">
        <v>701</v>
      </c>
    </row>
    <row r="388" spans="1:5" ht="76.5">
      <c r="A388" t="s">
        <v>56</v>
      </c>
      <c r="E388" s="35" t="s">
        <v>683</v>
      </c>
    </row>
    <row r="389" spans="1:16" ht="12.75">
      <c r="A389" s="25" t="s">
        <v>46</v>
      </c>
      <c s="29" t="s">
        <v>702</v>
      </c>
      <c s="29" t="s">
        <v>703</v>
      </c>
      <c s="25" t="s">
        <v>48</v>
      </c>
      <c s="30" t="s">
        <v>704</v>
      </c>
      <c s="31" t="s">
        <v>155</v>
      </c>
      <c s="32">
        <v>16.52</v>
      </c>
      <c s="33">
        <v>0</v>
      </c>
      <c s="33">
        <f>ROUND(ROUND(H389,2)*ROUND(G389,3),2)</f>
      </c>
      <c s="31" t="s">
        <v>51</v>
      </c>
      <c r="O389">
        <f>(I389*21)/100</f>
      </c>
      <c t="s">
        <v>23</v>
      </c>
    </row>
    <row r="390" spans="1:5" ht="25.5">
      <c r="A390" s="34" t="s">
        <v>52</v>
      </c>
      <c r="E390" s="35" t="s">
        <v>705</v>
      </c>
    </row>
    <row r="391" spans="1:5" ht="38.25">
      <c r="A391" s="36" t="s">
        <v>54</v>
      </c>
      <c r="E391" s="37" t="s">
        <v>706</v>
      </c>
    </row>
    <row r="392" spans="1:5" ht="76.5">
      <c r="A392" t="s">
        <v>56</v>
      </c>
      <c r="E392" s="35" t="s">
        <v>707</v>
      </c>
    </row>
    <row r="393" spans="1:16" ht="12.75">
      <c r="A393" s="25" t="s">
        <v>46</v>
      </c>
      <c s="29" t="s">
        <v>708</v>
      </c>
      <c s="29" t="s">
        <v>709</v>
      </c>
      <c s="25" t="s">
        <v>48</v>
      </c>
      <c s="30" t="s">
        <v>710</v>
      </c>
      <c s="31" t="s">
        <v>155</v>
      </c>
      <c s="32">
        <v>38.817</v>
      </c>
      <c s="33">
        <v>0</v>
      </c>
      <c s="33">
        <f>ROUND(ROUND(H393,2)*ROUND(G393,3),2)</f>
      </c>
      <c s="31" t="s">
        <v>51</v>
      </c>
      <c r="O393">
        <f>(I393*21)/100</f>
      </c>
      <c t="s">
        <v>23</v>
      </c>
    </row>
    <row r="394" spans="1:5" ht="25.5">
      <c r="A394" s="34" t="s">
        <v>52</v>
      </c>
      <c r="E394" s="35" t="s">
        <v>711</v>
      </c>
    </row>
    <row r="395" spans="1:5" ht="153">
      <c r="A395" s="36" t="s">
        <v>54</v>
      </c>
      <c r="E395" s="37" t="s">
        <v>712</v>
      </c>
    </row>
    <row r="396" spans="1:5" ht="114.75">
      <c r="A396" t="s">
        <v>56</v>
      </c>
      <c r="E396" s="35" t="s">
        <v>713</v>
      </c>
    </row>
    <row r="397" spans="1:16" ht="12.75">
      <c r="A397" s="25" t="s">
        <v>46</v>
      </c>
      <c s="29" t="s">
        <v>714</v>
      </c>
      <c s="29" t="s">
        <v>715</v>
      </c>
      <c s="25" t="s">
        <v>48</v>
      </c>
      <c s="30" t="s">
        <v>716</v>
      </c>
      <c s="31" t="s">
        <v>155</v>
      </c>
      <c s="32">
        <v>32.756</v>
      </c>
      <c s="33">
        <v>0</v>
      </c>
      <c s="33">
        <f>ROUND(ROUND(H397,2)*ROUND(G397,3),2)</f>
      </c>
      <c s="31" t="s">
        <v>51</v>
      </c>
      <c r="O397">
        <f>(I397*21)/100</f>
      </c>
      <c t="s">
        <v>23</v>
      </c>
    </row>
    <row r="398" spans="1:5" ht="12.75">
      <c r="A398" s="34" t="s">
        <v>52</v>
      </c>
      <c r="E398" s="35" t="s">
        <v>717</v>
      </c>
    </row>
    <row r="399" spans="1:5" ht="127.5">
      <c r="A399" s="36" t="s">
        <v>54</v>
      </c>
      <c r="E399" s="37" t="s">
        <v>718</v>
      </c>
    </row>
    <row r="400" spans="1:5" ht="382.5">
      <c r="A400" t="s">
        <v>56</v>
      </c>
      <c r="E400" s="35" t="s">
        <v>719</v>
      </c>
    </row>
    <row r="401" spans="1:18" ht="12.75" customHeight="1">
      <c r="A401" s="6" t="s">
        <v>45</v>
      </c>
      <c s="6"/>
      <c s="40" t="s">
        <v>35</v>
      </c>
      <c s="6"/>
      <c s="27" t="s">
        <v>161</v>
      </c>
      <c s="6"/>
      <c s="6"/>
      <c s="6"/>
      <c s="41">
        <f>0+Q401</f>
      </c>
      <c s="6"/>
      <c r="O401">
        <f>0+R401</f>
      </c>
      <c r="Q401">
        <f>0+I402+I406+I410+I414+I418+I422+I426+I430+I434+I438+I442+I446+I450+I454+I458+I462+I466</f>
      </c>
      <c>
        <f>0+O402+O406+O410+O414+O418+O422+O426+O430+O434+O438+O442+O446+O450+O454+O458+O462+O466</f>
      </c>
    </row>
    <row r="402" spans="1:16" ht="12.75">
      <c r="A402" s="25" t="s">
        <v>46</v>
      </c>
      <c s="29" t="s">
        <v>720</v>
      </c>
      <c s="29" t="s">
        <v>721</v>
      </c>
      <c s="25" t="s">
        <v>48</v>
      </c>
      <c s="30" t="s">
        <v>722</v>
      </c>
      <c s="31" t="s">
        <v>164</v>
      </c>
      <c s="32">
        <v>26.96</v>
      </c>
      <c s="33">
        <v>0</v>
      </c>
      <c s="33">
        <f>ROUND(ROUND(H402,2)*ROUND(G402,3),2)</f>
      </c>
      <c s="31" t="s">
        <v>51</v>
      </c>
      <c r="O402">
        <f>(I402*21)/100</f>
      </c>
      <c t="s">
        <v>23</v>
      </c>
    </row>
    <row r="403" spans="1:5" ht="12.75">
      <c r="A403" s="34" t="s">
        <v>52</v>
      </c>
      <c r="E403" s="35" t="s">
        <v>723</v>
      </c>
    </row>
    <row r="404" spans="1:5" ht="89.25">
      <c r="A404" s="36" t="s">
        <v>54</v>
      </c>
      <c r="E404" s="37" t="s">
        <v>724</v>
      </c>
    </row>
    <row r="405" spans="1:5" ht="76.5">
      <c r="A405" t="s">
        <v>56</v>
      </c>
      <c r="E405" s="35" t="s">
        <v>725</v>
      </c>
    </row>
    <row r="406" spans="1:16" ht="12.75">
      <c r="A406" s="25" t="s">
        <v>46</v>
      </c>
      <c s="29" t="s">
        <v>726</v>
      </c>
      <c s="29" t="s">
        <v>727</v>
      </c>
      <c s="25" t="s">
        <v>48</v>
      </c>
      <c s="30" t="s">
        <v>728</v>
      </c>
      <c s="31" t="s">
        <v>164</v>
      </c>
      <c s="32">
        <v>6.5</v>
      </c>
      <c s="33">
        <v>0</v>
      </c>
      <c s="33">
        <f>ROUND(ROUND(H406,2)*ROUND(G406,3),2)</f>
      </c>
      <c s="31" t="s">
        <v>51</v>
      </c>
      <c r="O406">
        <f>(I406*21)/100</f>
      </c>
      <c t="s">
        <v>23</v>
      </c>
    </row>
    <row r="407" spans="1:5" ht="12.75">
      <c r="A407" s="34" t="s">
        <v>52</v>
      </c>
      <c r="E407" s="35" t="s">
        <v>729</v>
      </c>
    </row>
    <row r="408" spans="1:5" ht="12.75">
      <c r="A408" s="36" t="s">
        <v>54</v>
      </c>
      <c r="E408" s="37" t="s">
        <v>730</v>
      </c>
    </row>
    <row r="409" spans="1:5" ht="76.5">
      <c r="A409" t="s">
        <v>56</v>
      </c>
      <c r="E409" s="35" t="s">
        <v>725</v>
      </c>
    </row>
    <row r="410" spans="1:16" ht="12.75">
      <c r="A410" s="25" t="s">
        <v>46</v>
      </c>
      <c s="29" t="s">
        <v>731</v>
      </c>
      <c s="29" t="s">
        <v>732</v>
      </c>
      <c s="25" t="s">
        <v>59</v>
      </c>
      <c s="30" t="s">
        <v>733</v>
      </c>
      <c s="31" t="s">
        <v>164</v>
      </c>
      <c s="32">
        <v>460.25</v>
      </c>
      <c s="33">
        <v>0</v>
      </c>
      <c s="33">
        <f>ROUND(ROUND(H410,2)*ROUND(G410,3),2)</f>
      </c>
      <c s="31" t="s">
        <v>51</v>
      </c>
      <c r="O410">
        <f>(I410*21)/100</f>
      </c>
      <c t="s">
        <v>23</v>
      </c>
    </row>
    <row r="411" spans="1:5" ht="38.25">
      <c r="A411" s="34" t="s">
        <v>52</v>
      </c>
      <c r="E411" s="35" t="s">
        <v>734</v>
      </c>
    </row>
    <row r="412" spans="1:5" ht="63.75">
      <c r="A412" s="36" t="s">
        <v>54</v>
      </c>
      <c r="E412" s="37" t="s">
        <v>735</v>
      </c>
    </row>
    <row r="413" spans="1:5" ht="76.5">
      <c r="A413" t="s">
        <v>56</v>
      </c>
      <c r="E413" s="35" t="s">
        <v>725</v>
      </c>
    </row>
    <row r="414" spans="1:16" ht="12.75">
      <c r="A414" s="25" t="s">
        <v>46</v>
      </c>
      <c s="29" t="s">
        <v>736</v>
      </c>
      <c s="29" t="s">
        <v>732</v>
      </c>
      <c s="25" t="s">
        <v>64</v>
      </c>
      <c s="30" t="s">
        <v>733</v>
      </c>
      <c s="31" t="s">
        <v>164</v>
      </c>
      <c s="32">
        <v>88.66</v>
      </c>
      <c s="33">
        <v>0</v>
      </c>
      <c s="33">
        <f>ROUND(ROUND(H414,2)*ROUND(G414,3),2)</f>
      </c>
      <c s="31" t="s">
        <v>51</v>
      </c>
      <c r="O414">
        <f>(I414*21)/100</f>
      </c>
      <c t="s">
        <v>23</v>
      </c>
    </row>
    <row r="415" spans="1:5" ht="25.5">
      <c r="A415" s="34" t="s">
        <v>52</v>
      </c>
      <c r="E415" s="35" t="s">
        <v>737</v>
      </c>
    </row>
    <row r="416" spans="1:5" ht="51">
      <c r="A416" s="36" t="s">
        <v>54</v>
      </c>
      <c r="E416" s="37" t="s">
        <v>738</v>
      </c>
    </row>
    <row r="417" spans="1:5" ht="76.5">
      <c r="A417" t="s">
        <v>56</v>
      </c>
      <c r="E417" s="35" t="s">
        <v>725</v>
      </c>
    </row>
    <row r="418" spans="1:16" ht="12.75">
      <c r="A418" s="25" t="s">
        <v>46</v>
      </c>
      <c s="29" t="s">
        <v>739</v>
      </c>
      <c s="29" t="s">
        <v>740</v>
      </c>
      <c s="25" t="s">
        <v>48</v>
      </c>
      <c s="30" t="s">
        <v>741</v>
      </c>
      <c s="31" t="s">
        <v>164</v>
      </c>
      <c s="32">
        <v>1.463</v>
      </c>
      <c s="33">
        <v>0</v>
      </c>
      <c s="33">
        <f>ROUND(ROUND(H418,2)*ROUND(G418,3),2)</f>
      </c>
      <c s="31" t="s">
        <v>51</v>
      </c>
      <c r="O418">
        <f>(I418*21)/100</f>
      </c>
      <c t="s">
        <v>23</v>
      </c>
    </row>
    <row r="419" spans="1:5" ht="12.75">
      <c r="A419" s="34" t="s">
        <v>52</v>
      </c>
      <c r="E419" s="35" t="s">
        <v>742</v>
      </c>
    </row>
    <row r="420" spans="1:5" ht="38.25">
      <c r="A420" s="36" t="s">
        <v>54</v>
      </c>
      <c r="E420" s="37" t="s">
        <v>743</v>
      </c>
    </row>
    <row r="421" spans="1:5" ht="102">
      <c r="A421" t="s">
        <v>56</v>
      </c>
      <c r="E421" s="35" t="s">
        <v>744</v>
      </c>
    </row>
    <row r="422" spans="1:16" ht="12.75">
      <c r="A422" s="25" t="s">
        <v>46</v>
      </c>
      <c s="29" t="s">
        <v>745</v>
      </c>
      <c s="29" t="s">
        <v>746</v>
      </c>
      <c s="25" t="s">
        <v>48</v>
      </c>
      <c s="30" t="s">
        <v>747</v>
      </c>
      <c s="31" t="s">
        <v>164</v>
      </c>
      <c s="32">
        <v>226.09</v>
      </c>
      <c s="33">
        <v>0</v>
      </c>
      <c s="33">
        <f>ROUND(ROUND(H422,2)*ROUND(G422,3),2)</f>
      </c>
      <c s="31" t="s">
        <v>51</v>
      </c>
      <c r="O422">
        <f>(I422*21)/100</f>
      </c>
      <c t="s">
        <v>23</v>
      </c>
    </row>
    <row r="423" spans="1:5" ht="51">
      <c r="A423" s="34" t="s">
        <v>52</v>
      </c>
      <c r="E423" s="35" t="s">
        <v>748</v>
      </c>
    </row>
    <row r="424" spans="1:5" ht="38.25">
      <c r="A424" s="36" t="s">
        <v>54</v>
      </c>
      <c r="E424" s="37" t="s">
        <v>749</v>
      </c>
    </row>
    <row r="425" spans="1:5" ht="89.25">
      <c r="A425" t="s">
        <v>56</v>
      </c>
      <c r="E425" s="35" t="s">
        <v>167</v>
      </c>
    </row>
    <row r="426" spans="1:16" ht="12.75">
      <c r="A426" s="25" t="s">
        <v>46</v>
      </c>
      <c s="29" t="s">
        <v>750</v>
      </c>
      <c s="29" t="s">
        <v>162</v>
      </c>
      <c s="25" t="s">
        <v>48</v>
      </c>
      <c s="30" t="s">
        <v>163</v>
      </c>
      <c s="31" t="s">
        <v>164</v>
      </c>
      <c s="32">
        <v>616.77</v>
      </c>
      <c s="33">
        <v>0</v>
      </c>
      <c s="33">
        <f>ROUND(ROUND(H426,2)*ROUND(G426,3),2)</f>
      </c>
      <c s="31" t="s">
        <v>51</v>
      </c>
      <c r="O426">
        <f>(I426*21)/100</f>
      </c>
      <c t="s">
        <v>23</v>
      </c>
    </row>
    <row r="427" spans="1:5" ht="38.25">
      <c r="A427" s="34" t="s">
        <v>52</v>
      </c>
      <c r="E427" s="35" t="s">
        <v>751</v>
      </c>
    </row>
    <row r="428" spans="1:5" ht="76.5">
      <c r="A428" s="36" t="s">
        <v>54</v>
      </c>
      <c r="E428" s="37" t="s">
        <v>752</v>
      </c>
    </row>
    <row r="429" spans="1:5" ht="89.25">
      <c r="A429" t="s">
        <v>56</v>
      </c>
      <c r="E429" s="35" t="s">
        <v>167</v>
      </c>
    </row>
    <row r="430" spans="1:16" ht="12.75">
      <c r="A430" s="25" t="s">
        <v>46</v>
      </c>
      <c s="29" t="s">
        <v>753</v>
      </c>
      <c s="29" t="s">
        <v>754</v>
      </c>
      <c s="25" t="s">
        <v>48</v>
      </c>
      <c s="30" t="s">
        <v>755</v>
      </c>
      <c s="31" t="s">
        <v>164</v>
      </c>
      <c s="32">
        <v>74.1</v>
      </c>
      <c s="33">
        <v>0</v>
      </c>
      <c s="33">
        <f>ROUND(ROUND(H430,2)*ROUND(G430,3),2)</f>
      </c>
      <c s="31" t="s">
        <v>51</v>
      </c>
      <c r="O430">
        <f>(I430*21)/100</f>
      </c>
      <c t="s">
        <v>23</v>
      </c>
    </row>
    <row r="431" spans="1:5" ht="25.5">
      <c r="A431" s="34" t="s">
        <v>52</v>
      </c>
      <c r="E431" s="35" t="s">
        <v>756</v>
      </c>
    </row>
    <row r="432" spans="1:5" ht="38.25">
      <c r="A432" s="36" t="s">
        <v>54</v>
      </c>
      <c r="E432" s="37" t="s">
        <v>757</v>
      </c>
    </row>
    <row r="433" spans="1:5" ht="89.25">
      <c r="A433" t="s">
        <v>56</v>
      </c>
      <c r="E433" s="35" t="s">
        <v>167</v>
      </c>
    </row>
    <row r="434" spans="1:16" ht="12.75">
      <c r="A434" s="25" t="s">
        <v>46</v>
      </c>
      <c s="29" t="s">
        <v>758</v>
      </c>
      <c s="29" t="s">
        <v>759</v>
      </c>
      <c s="25" t="s">
        <v>48</v>
      </c>
      <c s="30" t="s">
        <v>760</v>
      </c>
      <c s="31" t="s">
        <v>164</v>
      </c>
      <c s="32">
        <v>74.1</v>
      </c>
      <c s="33">
        <v>0</v>
      </c>
      <c s="33">
        <f>ROUND(ROUND(H434,2)*ROUND(G434,3),2)</f>
      </c>
      <c s="31" t="s">
        <v>51</v>
      </c>
      <c r="O434">
        <f>(I434*21)/100</f>
      </c>
      <c t="s">
        <v>23</v>
      </c>
    </row>
    <row r="435" spans="1:5" ht="51">
      <c r="A435" s="34" t="s">
        <v>52</v>
      </c>
      <c r="E435" s="35" t="s">
        <v>761</v>
      </c>
    </row>
    <row r="436" spans="1:5" ht="38.25">
      <c r="A436" s="36" t="s">
        <v>54</v>
      </c>
      <c r="E436" s="37" t="s">
        <v>757</v>
      </c>
    </row>
    <row r="437" spans="1:5" ht="165.75">
      <c r="A437" t="s">
        <v>56</v>
      </c>
      <c r="E437" s="35" t="s">
        <v>172</v>
      </c>
    </row>
    <row r="438" spans="1:16" ht="12.75">
      <c r="A438" s="25" t="s">
        <v>46</v>
      </c>
      <c s="29" t="s">
        <v>762</v>
      </c>
      <c s="29" t="s">
        <v>168</v>
      </c>
      <c s="25" t="s">
        <v>48</v>
      </c>
      <c s="30" t="s">
        <v>169</v>
      </c>
      <c s="31" t="s">
        <v>164</v>
      </c>
      <c s="32">
        <v>414.9</v>
      </c>
      <c s="33">
        <v>0</v>
      </c>
      <c s="33">
        <f>ROUND(ROUND(H438,2)*ROUND(G438,3),2)</f>
      </c>
      <c s="31" t="s">
        <v>51</v>
      </c>
      <c r="O438">
        <f>(I438*21)/100</f>
      </c>
      <c t="s">
        <v>23</v>
      </c>
    </row>
    <row r="439" spans="1:5" ht="51">
      <c r="A439" s="34" t="s">
        <v>52</v>
      </c>
      <c r="E439" s="35" t="s">
        <v>763</v>
      </c>
    </row>
    <row r="440" spans="1:5" ht="51">
      <c r="A440" s="36" t="s">
        <v>54</v>
      </c>
      <c r="E440" s="37" t="s">
        <v>764</v>
      </c>
    </row>
    <row r="441" spans="1:5" ht="165.75">
      <c r="A441" t="s">
        <v>56</v>
      </c>
      <c r="E441" s="35" t="s">
        <v>172</v>
      </c>
    </row>
    <row r="442" spans="1:16" ht="12.75">
      <c r="A442" s="25" t="s">
        <v>46</v>
      </c>
      <c s="29" t="s">
        <v>765</v>
      </c>
      <c s="29" t="s">
        <v>173</v>
      </c>
      <c s="25" t="s">
        <v>48</v>
      </c>
      <c s="30" t="s">
        <v>174</v>
      </c>
      <c s="31" t="s">
        <v>164</v>
      </c>
      <c s="32">
        <v>414.9</v>
      </c>
      <c s="33">
        <v>0</v>
      </c>
      <c s="33">
        <f>ROUND(ROUND(H442,2)*ROUND(G442,3),2)</f>
      </c>
      <c s="31" t="s">
        <v>51</v>
      </c>
      <c r="O442">
        <f>(I442*21)/100</f>
      </c>
      <c t="s">
        <v>23</v>
      </c>
    </row>
    <row r="443" spans="1:5" ht="51">
      <c r="A443" s="34" t="s">
        <v>52</v>
      </c>
      <c r="E443" s="35" t="s">
        <v>766</v>
      </c>
    </row>
    <row r="444" spans="1:5" ht="51">
      <c r="A444" s="36" t="s">
        <v>54</v>
      </c>
      <c r="E444" s="37" t="s">
        <v>764</v>
      </c>
    </row>
    <row r="445" spans="1:5" ht="165.75">
      <c r="A445" t="s">
        <v>56</v>
      </c>
      <c r="E445" s="35" t="s">
        <v>172</v>
      </c>
    </row>
    <row r="446" spans="1:16" ht="25.5">
      <c r="A446" s="25" t="s">
        <v>46</v>
      </c>
      <c s="29" t="s">
        <v>767</v>
      </c>
      <c s="29" t="s">
        <v>768</v>
      </c>
      <c s="25" t="s">
        <v>48</v>
      </c>
      <c s="30" t="s">
        <v>769</v>
      </c>
      <c s="31" t="s">
        <v>164</v>
      </c>
      <c s="32">
        <v>74.1</v>
      </c>
      <c s="33">
        <v>0</v>
      </c>
      <c s="33">
        <f>ROUND(ROUND(H446,2)*ROUND(G446,3),2)</f>
      </c>
      <c s="31" t="s">
        <v>51</v>
      </c>
      <c r="O446">
        <f>(I446*21)/100</f>
      </c>
      <c t="s">
        <v>23</v>
      </c>
    </row>
    <row r="447" spans="1:5" ht="51">
      <c r="A447" s="34" t="s">
        <v>52</v>
      </c>
      <c r="E447" s="35" t="s">
        <v>770</v>
      </c>
    </row>
    <row r="448" spans="1:5" ht="38.25">
      <c r="A448" s="36" t="s">
        <v>54</v>
      </c>
      <c r="E448" s="37" t="s">
        <v>757</v>
      </c>
    </row>
    <row r="449" spans="1:5" ht="165.75">
      <c r="A449" t="s">
        <v>56</v>
      </c>
      <c r="E449" s="35" t="s">
        <v>172</v>
      </c>
    </row>
    <row r="450" spans="1:16" ht="25.5">
      <c r="A450" s="25" t="s">
        <v>46</v>
      </c>
      <c s="29" t="s">
        <v>771</v>
      </c>
      <c s="29" t="s">
        <v>772</v>
      </c>
      <c s="25" t="s">
        <v>48</v>
      </c>
      <c s="30" t="s">
        <v>773</v>
      </c>
      <c s="31" t="s">
        <v>164</v>
      </c>
      <c s="32">
        <v>201.87</v>
      </c>
      <c s="33">
        <v>0</v>
      </c>
      <c s="33">
        <f>ROUND(ROUND(H450,2)*ROUND(G450,3),2)</f>
      </c>
      <c s="31" t="s">
        <v>51</v>
      </c>
      <c r="O450">
        <f>(I450*21)/100</f>
      </c>
      <c t="s">
        <v>23</v>
      </c>
    </row>
    <row r="451" spans="1:5" ht="51">
      <c r="A451" s="34" t="s">
        <v>52</v>
      </c>
      <c r="E451" s="35" t="s">
        <v>774</v>
      </c>
    </row>
    <row r="452" spans="1:5" ht="38.25">
      <c r="A452" s="36" t="s">
        <v>54</v>
      </c>
      <c r="E452" s="37" t="s">
        <v>775</v>
      </c>
    </row>
    <row r="453" spans="1:5" ht="165.75">
      <c r="A453" t="s">
        <v>56</v>
      </c>
      <c r="E453" s="35" t="s">
        <v>172</v>
      </c>
    </row>
    <row r="454" spans="1:16" ht="12.75">
      <c r="A454" s="25" t="s">
        <v>46</v>
      </c>
      <c s="29" t="s">
        <v>776</v>
      </c>
      <c s="29" t="s">
        <v>777</v>
      </c>
      <c s="25" t="s">
        <v>48</v>
      </c>
      <c s="30" t="s">
        <v>778</v>
      </c>
      <c s="31" t="s">
        <v>164</v>
      </c>
      <c s="32">
        <v>213.03</v>
      </c>
      <c s="33">
        <v>0</v>
      </c>
      <c s="33">
        <f>ROUND(ROUND(H454,2)*ROUND(G454,3),2)</f>
      </c>
      <c s="31" t="s">
        <v>51</v>
      </c>
      <c r="O454">
        <f>(I454*21)/100</f>
      </c>
      <c t="s">
        <v>23</v>
      </c>
    </row>
    <row r="455" spans="1:5" ht="63.75">
      <c r="A455" s="34" t="s">
        <v>52</v>
      </c>
      <c r="E455" s="35" t="s">
        <v>779</v>
      </c>
    </row>
    <row r="456" spans="1:5" ht="12.75">
      <c r="A456" s="36" t="s">
        <v>54</v>
      </c>
      <c r="E456" s="37" t="s">
        <v>780</v>
      </c>
    </row>
    <row r="457" spans="1:5" ht="165.75">
      <c r="A457" t="s">
        <v>56</v>
      </c>
      <c r="E457" s="35" t="s">
        <v>172</v>
      </c>
    </row>
    <row r="458" spans="1:16" ht="12.75">
      <c r="A458" s="25" t="s">
        <v>46</v>
      </c>
      <c s="29" t="s">
        <v>781</v>
      </c>
      <c s="29" t="s">
        <v>782</v>
      </c>
      <c s="25" t="s">
        <v>48</v>
      </c>
      <c s="30" t="s">
        <v>783</v>
      </c>
      <c s="31" t="s">
        <v>164</v>
      </c>
      <c s="32">
        <v>213.03</v>
      </c>
      <c s="33">
        <v>0</v>
      </c>
      <c s="33">
        <f>ROUND(ROUND(H458,2)*ROUND(G458,3),2)</f>
      </c>
      <c s="31" t="s">
        <v>51</v>
      </c>
      <c r="O458">
        <f>(I458*21)/100</f>
      </c>
      <c t="s">
        <v>23</v>
      </c>
    </row>
    <row r="459" spans="1:5" ht="25.5">
      <c r="A459" s="34" t="s">
        <v>52</v>
      </c>
      <c r="E459" s="35" t="s">
        <v>784</v>
      </c>
    </row>
    <row r="460" spans="1:5" ht="12.75">
      <c r="A460" s="36" t="s">
        <v>54</v>
      </c>
      <c r="E460" s="37" t="s">
        <v>780</v>
      </c>
    </row>
    <row r="461" spans="1:5" ht="63.75">
      <c r="A461" t="s">
        <v>56</v>
      </c>
      <c r="E461" s="35" t="s">
        <v>785</v>
      </c>
    </row>
    <row r="462" spans="1:16" ht="12.75">
      <c r="A462" s="25" t="s">
        <v>46</v>
      </c>
      <c s="29" t="s">
        <v>786</v>
      </c>
      <c s="29" t="s">
        <v>787</v>
      </c>
      <c s="25" t="s">
        <v>48</v>
      </c>
      <c s="30" t="s">
        <v>788</v>
      </c>
      <c s="31" t="s">
        <v>164</v>
      </c>
      <c s="32">
        <v>16.46</v>
      </c>
      <c s="33">
        <v>0</v>
      </c>
      <c s="33">
        <f>ROUND(ROUND(H462,2)*ROUND(G462,3),2)</f>
      </c>
      <c s="31" t="s">
        <v>51</v>
      </c>
      <c r="O462">
        <f>(I462*21)/100</f>
      </c>
      <c t="s">
        <v>23</v>
      </c>
    </row>
    <row r="463" spans="1:5" ht="38.25">
      <c r="A463" s="34" t="s">
        <v>52</v>
      </c>
      <c r="E463" s="35" t="s">
        <v>789</v>
      </c>
    </row>
    <row r="464" spans="1:5" ht="12.75">
      <c r="A464" s="36" t="s">
        <v>54</v>
      </c>
      <c r="E464" s="37" t="s">
        <v>790</v>
      </c>
    </row>
    <row r="465" spans="1:5" ht="178.5">
      <c r="A465" t="s">
        <v>56</v>
      </c>
      <c r="E465" s="35" t="s">
        <v>791</v>
      </c>
    </row>
    <row r="466" spans="1:16" ht="25.5">
      <c r="A466" s="25" t="s">
        <v>46</v>
      </c>
      <c s="29" t="s">
        <v>792</v>
      </c>
      <c s="29" t="s">
        <v>793</v>
      </c>
      <c s="25" t="s">
        <v>48</v>
      </c>
      <c s="30" t="s">
        <v>794</v>
      </c>
      <c s="31" t="s">
        <v>164</v>
      </c>
      <c s="32">
        <v>10.5</v>
      </c>
      <c s="33">
        <v>0</v>
      </c>
      <c s="33">
        <f>ROUND(ROUND(H466,2)*ROUND(G466,3),2)</f>
      </c>
      <c s="31" t="s">
        <v>51</v>
      </c>
      <c r="O466">
        <f>(I466*21)/100</f>
      </c>
      <c t="s">
        <v>23</v>
      </c>
    </row>
    <row r="467" spans="1:5" ht="25.5">
      <c r="A467" s="34" t="s">
        <v>52</v>
      </c>
      <c r="E467" s="35" t="s">
        <v>795</v>
      </c>
    </row>
    <row r="468" spans="1:5" ht="38.25">
      <c r="A468" s="36" t="s">
        <v>54</v>
      </c>
      <c r="E468" s="37" t="s">
        <v>796</v>
      </c>
    </row>
    <row r="469" spans="1:5" ht="178.5">
      <c r="A469" t="s">
        <v>56</v>
      </c>
      <c r="E469" s="35" t="s">
        <v>791</v>
      </c>
    </row>
    <row r="470" spans="1:18" ht="12.75" customHeight="1">
      <c r="A470" s="6" t="s">
        <v>45</v>
      </c>
      <c s="6"/>
      <c s="40" t="s">
        <v>72</v>
      </c>
      <c s="6"/>
      <c s="27" t="s">
        <v>797</v>
      </c>
      <c s="6"/>
      <c s="6"/>
      <c s="6"/>
      <c s="41">
        <f>0+Q470</f>
      </c>
      <c s="6"/>
      <c r="O470">
        <f>0+R470</f>
      </c>
      <c r="Q470">
        <f>0+I471+I475+I479+I483+I487+I491+I495</f>
      </c>
      <c>
        <f>0+O471+O475+O479+O483+O487+O491+O495</f>
      </c>
    </row>
    <row r="471" spans="1:16" ht="25.5">
      <c r="A471" s="25" t="s">
        <v>46</v>
      </c>
      <c s="29" t="s">
        <v>798</v>
      </c>
      <c s="29" t="s">
        <v>799</v>
      </c>
      <c s="25" t="s">
        <v>48</v>
      </c>
      <c s="30" t="s">
        <v>800</v>
      </c>
      <c s="31" t="s">
        <v>164</v>
      </c>
      <c s="32">
        <v>285.44</v>
      </c>
      <c s="33">
        <v>0</v>
      </c>
      <c s="33">
        <f>ROUND(ROUND(H471,2)*ROUND(G471,3),2)</f>
      </c>
      <c s="31" t="s">
        <v>51</v>
      </c>
      <c r="O471">
        <f>(I471*21)/100</f>
      </c>
      <c t="s">
        <v>23</v>
      </c>
    </row>
    <row r="472" spans="1:5" ht="51">
      <c r="A472" s="34" t="s">
        <v>52</v>
      </c>
      <c r="E472" s="35" t="s">
        <v>801</v>
      </c>
    </row>
    <row r="473" spans="1:5" ht="242.25">
      <c r="A473" s="36" t="s">
        <v>54</v>
      </c>
      <c r="E473" s="37" t="s">
        <v>802</v>
      </c>
    </row>
    <row r="474" spans="1:5" ht="204">
      <c r="A474" t="s">
        <v>56</v>
      </c>
      <c r="E474" s="35" t="s">
        <v>803</v>
      </c>
    </row>
    <row r="475" spans="1:16" ht="25.5">
      <c r="A475" s="25" t="s">
        <v>46</v>
      </c>
      <c s="29" t="s">
        <v>804</v>
      </c>
      <c s="29" t="s">
        <v>805</v>
      </c>
      <c s="25" t="s">
        <v>48</v>
      </c>
      <c s="30" t="s">
        <v>806</v>
      </c>
      <c s="31" t="s">
        <v>164</v>
      </c>
      <c s="32">
        <v>362.44</v>
      </c>
      <c s="33">
        <v>0</v>
      </c>
      <c s="33">
        <f>ROUND(ROUND(H475,2)*ROUND(G475,3),2)</f>
      </c>
      <c s="31" t="s">
        <v>51</v>
      </c>
      <c r="O475">
        <f>(I475*21)/100</f>
      </c>
      <c t="s">
        <v>23</v>
      </c>
    </row>
    <row r="476" spans="1:5" ht="38.25">
      <c r="A476" s="34" t="s">
        <v>52</v>
      </c>
      <c r="E476" s="35" t="s">
        <v>807</v>
      </c>
    </row>
    <row r="477" spans="1:5" ht="51">
      <c r="A477" s="36" t="s">
        <v>54</v>
      </c>
      <c r="E477" s="37" t="s">
        <v>808</v>
      </c>
    </row>
    <row r="478" spans="1:5" ht="216.75">
      <c r="A478" t="s">
        <v>56</v>
      </c>
      <c r="E478" s="35" t="s">
        <v>809</v>
      </c>
    </row>
    <row r="479" spans="1:16" ht="12.75">
      <c r="A479" s="25" t="s">
        <v>46</v>
      </c>
      <c s="29" t="s">
        <v>810</v>
      </c>
      <c s="29" t="s">
        <v>811</v>
      </c>
      <c s="25" t="s">
        <v>48</v>
      </c>
      <c s="30" t="s">
        <v>812</v>
      </c>
      <c s="31" t="s">
        <v>164</v>
      </c>
      <c s="32">
        <v>262.72</v>
      </c>
      <c s="33">
        <v>0</v>
      </c>
      <c s="33">
        <f>ROUND(ROUND(H479,2)*ROUND(G479,3),2)</f>
      </c>
      <c s="31" t="s">
        <v>51</v>
      </c>
      <c r="O479">
        <f>(I479*21)/100</f>
      </c>
      <c t="s">
        <v>23</v>
      </c>
    </row>
    <row r="480" spans="1:5" ht="25.5">
      <c r="A480" s="34" t="s">
        <v>52</v>
      </c>
      <c r="E480" s="35" t="s">
        <v>813</v>
      </c>
    </row>
    <row r="481" spans="1:5" ht="114.75">
      <c r="A481" s="36" t="s">
        <v>54</v>
      </c>
      <c r="E481" s="37" t="s">
        <v>814</v>
      </c>
    </row>
    <row r="482" spans="1:5" ht="63.75">
      <c r="A482" t="s">
        <v>56</v>
      </c>
      <c r="E482" s="35" t="s">
        <v>815</v>
      </c>
    </row>
    <row r="483" spans="1:16" ht="12.75">
      <c r="A483" s="25" t="s">
        <v>46</v>
      </c>
      <c s="29" t="s">
        <v>816</v>
      </c>
      <c s="29" t="s">
        <v>817</v>
      </c>
      <c s="25" t="s">
        <v>48</v>
      </c>
      <c s="30" t="s">
        <v>818</v>
      </c>
      <c s="31" t="s">
        <v>164</v>
      </c>
      <c s="32">
        <v>677.28</v>
      </c>
      <c s="33">
        <v>0</v>
      </c>
      <c s="33">
        <f>ROUND(ROUND(H483,2)*ROUND(G483,3),2)</f>
      </c>
      <c s="31" t="s">
        <v>51</v>
      </c>
      <c r="O483">
        <f>(I483*21)/100</f>
      </c>
      <c t="s">
        <v>23</v>
      </c>
    </row>
    <row r="484" spans="1:5" ht="38.25">
      <c r="A484" s="34" t="s">
        <v>52</v>
      </c>
      <c r="E484" s="35" t="s">
        <v>819</v>
      </c>
    </row>
    <row r="485" spans="1:5" ht="216.75">
      <c r="A485" s="36" t="s">
        <v>54</v>
      </c>
      <c r="E485" s="37" t="s">
        <v>820</v>
      </c>
    </row>
    <row r="486" spans="1:5" ht="63.75">
      <c r="A486" t="s">
        <v>56</v>
      </c>
      <c r="E486" s="35" t="s">
        <v>815</v>
      </c>
    </row>
    <row r="487" spans="1:16" ht="12.75">
      <c r="A487" s="25" t="s">
        <v>46</v>
      </c>
      <c s="29" t="s">
        <v>821</v>
      </c>
      <c s="29" t="s">
        <v>822</v>
      </c>
      <c s="25" t="s">
        <v>48</v>
      </c>
      <c s="30" t="s">
        <v>823</v>
      </c>
      <c s="31" t="s">
        <v>164</v>
      </c>
      <c s="32">
        <v>243.906</v>
      </c>
      <c s="33">
        <v>0</v>
      </c>
      <c s="33">
        <f>ROUND(ROUND(H487,2)*ROUND(G487,3),2)</f>
      </c>
      <c s="31" t="s">
        <v>51</v>
      </c>
      <c r="O487">
        <f>(I487*21)/100</f>
      </c>
      <c t="s">
        <v>23</v>
      </c>
    </row>
    <row r="488" spans="1:5" ht="12.75">
      <c r="A488" s="34" t="s">
        <v>52</v>
      </c>
      <c r="E488" s="35" t="s">
        <v>824</v>
      </c>
    </row>
    <row r="489" spans="1:5" ht="38.25">
      <c r="A489" s="36" t="s">
        <v>54</v>
      </c>
      <c r="E489" s="37" t="s">
        <v>825</v>
      </c>
    </row>
    <row r="490" spans="1:5" ht="102">
      <c r="A490" t="s">
        <v>56</v>
      </c>
      <c r="E490" s="35" t="s">
        <v>826</v>
      </c>
    </row>
    <row r="491" spans="1:16" ht="12.75">
      <c r="A491" s="25" t="s">
        <v>46</v>
      </c>
      <c s="29" t="s">
        <v>827</v>
      </c>
      <c s="29" t="s">
        <v>828</v>
      </c>
      <c s="25" t="s">
        <v>48</v>
      </c>
      <c s="30" t="s">
        <v>829</v>
      </c>
      <c s="31" t="s">
        <v>164</v>
      </c>
      <c s="32">
        <v>34.24</v>
      </c>
      <c s="33">
        <v>0</v>
      </c>
      <c s="33">
        <f>ROUND(ROUND(H491,2)*ROUND(G491,3),2)</f>
      </c>
      <c s="31" t="s">
        <v>51</v>
      </c>
      <c r="O491">
        <f>(I491*21)/100</f>
      </c>
      <c t="s">
        <v>23</v>
      </c>
    </row>
    <row r="492" spans="1:5" ht="12.75">
      <c r="A492" s="34" t="s">
        <v>52</v>
      </c>
      <c r="E492" s="35" t="s">
        <v>830</v>
      </c>
    </row>
    <row r="493" spans="1:5" ht="63.75">
      <c r="A493" s="36" t="s">
        <v>54</v>
      </c>
      <c r="E493" s="37" t="s">
        <v>831</v>
      </c>
    </row>
    <row r="494" spans="1:5" ht="102">
      <c r="A494" t="s">
        <v>56</v>
      </c>
      <c r="E494" s="35" t="s">
        <v>826</v>
      </c>
    </row>
    <row r="495" spans="1:16" ht="12.75">
      <c r="A495" s="25" t="s">
        <v>46</v>
      </c>
      <c s="29" t="s">
        <v>832</v>
      </c>
      <c s="29" t="s">
        <v>833</v>
      </c>
      <c s="25" t="s">
        <v>48</v>
      </c>
      <c s="30" t="s">
        <v>834</v>
      </c>
      <c s="31" t="s">
        <v>164</v>
      </c>
      <c s="32">
        <v>19.08</v>
      </c>
      <c s="33">
        <v>0</v>
      </c>
      <c s="33">
        <f>ROUND(ROUND(H495,2)*ROUND(G495,3),2)</f>
      </c>
      <c s="31" t="s">
        <v>51</v>
      </c>
      <c r="O495">
        <f>(I495*21)/100</f>
      </c>
      <c t="s">
        <v>23</v>
      </c>
    </row>
    <row r="496" spans="1:5" ht="25.5">
      <c r="A496" s="34" t="s">
        <v>52</v>
      </c>
      <c r="E496" s="35" t="s">
        <v>835</v>
      </c>
    </row>
    <row r="497" spans="1:5" ht="38.25">
      <c r="A497" s="36" t="s">
        <v>54</v>
      </c>
      <c r="E497" s="37" t="s">
        <v>836</v>
      </c>
    </row>
    <row r="498" spans="1:5" ht="102">
      <c r="A498" t="s">
        <v>56</v>
      </c>
      <c r="E498" s="35" t="s">
        <v>826</v>
      </c>
    </row>
    <row r="499" spans="1:18" ht="12.75" customHeight="1">
      <c r="A499" s="6" t="s">
        <v>45</v>
      </c>
      <c s="6"/>
      <c s="40" t="s">
        <v>77</v>
      </c>
      <c s="6"/>
      <c s="27" t="s">
        <v>837</v>
      </c>
      <c s="6"/>
      <c s="6"/>
      <c s="6"/>
      <c s="41">
        <f>0+Q499</f>
      </c>
      <c s="6"/>
      <c r="O499">
        <f>0+R499</f>
      </c>
      <c r="Q499">
        <f>0+I500+I504+I508</f>
      </c>
      <c>
        <f>0+O500+O504+O508</f>
      </c>
    </row>
    <row r="500" spans="1:16" ht="12.75">
      <c r="A500" s="25" t="s">
        <v>46</v>
      </c>
      <c s="29" t="s">
        <v>838</v>
      </c>
      <c s="29" t="s">
        <v>839</v>
      </c>
      <c s="25" t="s">
        <v>48</v>
      </c>
      <c s="30" t="s">
        <v>840</v>
      </c>
      <c s="31" t="s">
        <v>261</v>
      </c>
      <c s="32">
        <v>22.5</v>
      </c>
      <c s="33">
        <v>0</v>
      </c>
      <c s="33">
        <f>ROUND(ROUND(H500,2)*ROUND(G500,3),2)</f>
      </c>
      <c s="31" t="s">
        <v>51</v>
      </c>
      <c r="O500">
        <f>(I500*21)/100</f>
      </c>
      <c t="s">
        <v>23</v>
      </c>
    </row>
    <row r="501" spans="1:5" ht="63.75">
      <c r="A501" s="34" t="s">
        <v>52</v>
      </c>
      <c r="E501" s="35" t="s">
        <v>841</v>
      </c>
    </row>
    <row r="502" spans="1:5" ht="38.25">
      <c r="A502" s="36" t="s">
        <v>54</v>
      </c>
      <c r="E502" s="37" t="s">
        <v>842</v>
      </c>
    </row>
    <row r="503" spans="1:5" ht="255">
      <c r="A503" t="s">
        <v>56</v>
      </c>
      <c r="E503" s="35" t="s">
        <v>843</v>
      </c>
    </row>
    <row r="504" spans="1:16" ht="12.75">
      <c r="A504" s="25" t="s">
        <v>46</v>
      </c>
      <c s="29" t="s">
        <v>844</v>
      </c>
      <c s="29" t="s">
        <v>845</v>
      </c>
      <c s="25" t="s">
        <v>48</v>
      </c>
      <c s="30" t="s">
        <v>846</v>
      </c>
      <c s="31" t="s">
        <v>103</v>
      </c>
      <c s="32">
        <v>4</v>
      </c>
      <c s="33">
        <v>0</v>
      </c>
      <c s="33">
        <f>ROUND(ROUND(H504,2)*ROUND(G504,3),2)</f>
      </c>
      <c s="31" t="s">
        <v>51</v>
      </c>
      <c r="O504">
        <f>(I504*21)/100</f>
      </c>
      <c t="s">
        <v>23</v>
      </c>
    </row>
    <row r="505" spans="1:5" ht="25.5">
      <c r="A505" s="34" t="s">
        <v>52</v>
      </c>
      <c r="E505" s="35" t="s">
        <v>847</v>
      </c>
    </row>
    <row r="506" spans="1:5" ht="63.75">
      <c r="A506" s="36" t="s">
        <v>54</v>
      </c>
      <c r="E506" s="37" t="s">
        <v>848</v>
      </c>
    </row>
    <row r="507" spans="1:5" ht="178.5">
      <c r="A507" t="s">
        <v>56</v>
      </c>
      <c r="E507" s="35" t="s">
        <v>849</v>
      </c>
    </row>
    <row r="508" spans="1:16" ht="12.75">
      <c r="A508" s="25" t="s">
        <v>46</v>
      </c>
      <c s="29" t="s">
        <v>850</v>
      </c>
      <c s="29" t="s">
        <v>851</v>
      </c>
      <c s="25" t="s">
        <v>48</v>
      </c>
      <c s="30" t="s">
        <v>852</v>
      </c>
      <c s="31" t="s">
        <v>103</v>
      </c>
      <c s="32">
        <v>2</v>
      </c>
      <c s="33">
        <v>0</v>
      </c>
      <c s="33">
        <f>ROUND(ROUND(H508,2)*ROUND(G508,3),2)</f>
      </c>
      <c s="31" t="s">
        <v>51</v>
      </c>
      <c r="O508">
        <f>(I508*21)/100</f>
      </c>
      <c t="s">
        <v>23</v>
      </c>
    </row>
    <row r="509" spans="1:5" ht="38.25">
      <c r="A509" s="34" t="s">
        <v>52</v>
      </c>
      <c r="E509" s="35" t="s">
        <v>853</v>
      </c>
    </row>
    <row r="510" spans="1:5" ht="38.25">
      <c r="A510" s="36" t="s">
        <v>54</v>
      </c>
      <c r="E510" s="37" t="s">
        <v>854</v>
      </c>
    </row>
    <row r="511" spans="1:5" ht="102">
      <c r="A511" t="s">
        <v>56</v>
      </c>
      <c r="E511" s="35" t="s">
        <v>855</v>
      </c>
    </row>
    <row r="512" spans="1:18" ht="12.75" customHeight="1">
      <c r="A512" s="6" t="s">
        <v>45</v>
      </c>
      <c s="6"/>
      <c s="40" t="s">
        <v>40</v>
      </c>
      <c s="6"/>
      <c s="27" t="s">
        <v>177</v>
      </c>
      <c s="6"/>
      <c s="6"/>
      <c s="6"/>
      <c s="41">
        <f>0+Q512</f>
      </c>
      <c s="6"/>
      <c r="O512">
        <f>0+R512</f>
      </c>
      <c r="Q512">
        <f>0+I513+I517+I521+I525+I529+I533+I537+I541+I545+I549+I553+I557+I561+I565+I569+I573+I577+I581+I585+I589+I593+I597+I601+I605+I609+I613+I617+I621+I625+I629+I633</f>
      </c>
      <c>
        <f>0+O513+O517+O521+O525+O529+O533+O537+O541+O545+O549+O553+O557+O561+O565+O569+O573+O577+O581+O585+O589+O593+O597+O601+O605+O609+O613+O617+O621+O625+O629+O633</f>
      </c>
    </row>
    <row r="513" spans="1:16" ht="25.5">
      <c r="A513" s="25" t="s">
        <v>46</v>
      </c>
      <c s="29" t="s">
        <v>856</v>
      </c>
      <c s="29" t="s">
        <v>857</v>
      </c>
      <c s="25" t="s">
        <v>48</v>
      </c>
      <c s="30" t="s">
        <v>858</v>
      </c>
      <c s="31" t="s">
        <v>261</v>
      </c>
      <c s="32">
        <v>11</v>
      </c>
      <c s="33">
        <v>0</v>
      </c>
      <c s="33">
        <f>ROUND(ROUND(H513,2)*ROUND(G513,3),2)</f>
      </c>
      <c s="31" t="s">
        <v>51</v>
      </c>
      <c r="O513">
        <f>(I513*21)/100</f>
      </c>
      <c t="s">
        <v>23</v>
      </c>
    </row>
    <row r="514" spans="1:5" ht="38.25">
      <c r="A514" s="34" t="s">
        <v>52</v>
      </c>
      <c r="E514" s="35" t="s">
        <v>859</v>
      </c>
    </row>
    <row r="515" spans="1:5" ht="25.5">
      <c r="A515" s="36" t="s">
        <v>54</v>
      </c>
      <c r="E515" s="37" t="s">
        <v>860</v>
      </c>
    </row>
    <row r="516" spans="1:5" ht="89.25">
      <c r="A516" t="s">
        <v>56</v>
      </c>
      <c r="E516" s="35" t="s">
        <v>861</v>
      </c>
    </row>
    <row r="517" spans="1:16" ht="12.75">
      <c r="A517" s="25" t="s">
        <v>46</v>
      </c>
      <c s="29" t="s">
        <v>862</v>
      </c>
      <c s="29" t="s">
        <v>863</v>
      </c>
      <c s="25" t="s">
        <v>48</v>
      </c>
      <c s="30" t="s">
        <v>864</v>
      </c>
      <c s="31" t="s">
        <v>261</v>
      </c>
      <c s="32">
        <v>11</v>
      </c>
      <c s="33">
        <v>0</v>
      </c>
      <c s="33">
        <f>ROUND(ROUND(H517,2)*ROUND(G517,3),2)</f>
      </c>
      <c s="31" t="s">
        <v>51</v>
      </c>
      <c r="O517">
        <f>(I517*21)/100</f>
      </c>
      <c t="s">
        <v>23</v>
      </c>
    </row>
    <row r="518" spans="1:5" ht="38.25">
      <c r="A518" s="34" t="s">
        <v>52</v>
      </c>
      <c r="E518" s="35" t="s">
        <v>865</v>
      </c>
    </row>
    <row r="519" spans="1:5" ht="38.25">
      <c r="A519" s="36" t="s">
        <v>54</v>
      </c>
      <c r="E519" s="37" t="s">
        <v>866</v>
      </c>
    </row>
    <row r="520" spans="1:5" ht="63.75">
      <c r="A520" t="s">
        <v>56</v>
      </c>
      <c r="E520" s="35" t="s">
        <v>867</v>
      </c>
    </row>
    <row r="521" spans="1:16" ht="12.75">
      <c r="A521" s="25" t="s">
        <v>46</v>
      </c>
      <c s="29" t="s">
        <v>868</v>
      </c>
      <c s="29" t="s">
        <v>869</v>
      </c>
      <c s="25" t="s">
        <v>59</v>
      </c>
      <c s="30" t="s">
        <v>870</v>
      </c>
      <c s="31" t="s">
        <v>261</v>
      </c>
      <c s="32">
        <v>31.8</v>
      </c>
      <c s="33">
        <v>0</v>
      </c>
      <c s="33">
        <f>ROUND(ROUND(H521,2)*ROUND(G521,3),2)</f>
      </c>
      <c s="31" t="s">
        <v>51</v>
      </c>
      <c r="O521">
        <f>(I521*21)/100</f>
      </c>
      <c t="s">
        <v>23</v>
      </c>
    </row>
    <row r="522" spans="1:5" ht="38.25">
      <c r="A522" s="34" t="s">
        <v>52</v>
      </c>
      <c r="E522" s="35" t="s">
        <v>871</v>
      </c>
    </row>
    <row r="523" spans="1:5" ht="12.75">
      <c r="A523" s="36" t="s">
        <v>54</v>
      </c>
      <c r="E523" s="37" t="s">
        <v>872</v>
      </c>
    </row>
    <row r="524" spans="1:5" ht="89.25">
      <c r="A524" t="s">
        <v>56</v>
      </c>
      <c r="E524" s="35" t="s">
        <v>873</v>
      </c>
    </row>
    <row r="525" spans="1:16" ht="12.75">
      <c r="A525" s="25" t="s">
        <v>46</v>
      </c>
      <c s="29" t="s">
        <v>874</v>
      </c>
      <c s="29" t="s">
        <v>869</v>
      </c>
      <c s="25" t="s">
        <v>64</v>
      </c>
      <c s="30" t="s">
        <v>870</v>
      </c>
      <c s="31" t="s">
        <v>261</v>
      </c>
      <c s="32">
        <v>31.8</v>
      </c>
      <c s="33">
        <v>0</v>
      </c>
      <c s="33">
        <f>ROUND(ROUND(H525,2)*ROUND(G525,3),2)</f>
      </c>
      <c s="31" t="s">
        <v>51</v>
      </c>
      <c r="O525">
        <f>(I525*21)/100</f>
      </c>
      <c t="s">
        <v>23</v>
      </c>
    </row>
    <row r="526" spans="1:5" ht="38.25">
      <c r="A526" s="34" t="s">
        <v>52</v>
      </c>
      <c r="E526" s="35" t="s">
        <v>875</v>
      </c>
    </row>
    <row r="527" spans="1:5" ht="12.75">
      <c r="A527" s="36" t="s">
        <v>54</v>
      </c>
      <c r="E527" s="37" t="s">
        <v>876</v>
      </c>
    </row>
    <row r="528" spans="1:5" ht="89.25">
      <c r="A528" t="s">
        <v>56</v>
      </c>
      <c r="E528" s="35" t="s">
        <v>873</v>
      </c>
    </row>
    <row r="529" spans="1:16" ht="12.75">
      <c r="A529" s="25" t="s">
        <v>46</v>
      </c>
      <c s="29" t="s">
        <v>877</v>
      </c>
      <c s="29" t="s">
        <v>878</v>
      </c>
      <c s="25" t="s">
        <v>48</v>
      </c>
      <c s="30" t="s">
        <v>879</v>
      </c>
      <c s="31" t="s">
        <v>103</v>
      </c>
      <c s="32">
        <v>3</v>
      </c>
      <c s="33">
        <v>0</v>
      </c>
      <c s="33">
        <f>ROUND(ROUND(H529,2)*ROUND(G529,3),2)</f>
      </c>
      <c s="31" t="s">
        <v>51</v>
      </c>
      <c r="O529">
        <f>(I529*21)/100</f>
      </c>
      <c t="s">
        <v>23</v>
      </c>
    </row>
    <row r="530" spans="1:5" ht="12.75">
      <c r="A530" s="34" t="s">
        <v>52</v>
      </c>
      <c r="E530" s="35" t="s">
        <v>880</v>
      </c>
    </row>
    <row r="531" spans="1:5" ht="12.75">
      <c r="A531" s="36" t="s">
        <v>54</v>
      </c>
      <c r="E531" s="37" t="s">
        <v>881</v>
      </c>
    </row>
    <row r="532" spans="1:5" ht="76.5">
      <c r="A532" t="s">
        <v>56</v>
      </c>
      <c r="E532" s="35" t="s">
        <v>882</v>
      </c>
    </row>
    <row r="533" spans="1:16" ht="12.75">
      <c r="A533" s="25" t="s">
        <v>46</v>
      </c>
      <c s="29" t="s">
        <v>883</v>
      </c>
      <c s="29" t="s">
        <v>884</v>
      </c>
      <c s="25" t="s">
        <v>48</v>
      </c>
      <c s="30" t="s">
        <v>885</v>
      </c>
      <c s="31" t="s">
        <v>103</v>
      </c>
      <c s="32">
        <v>3</v>
      </c>
      <c s="33">
        <v>0</v>
      </c>
      <c s="33">
        <f>ROUND(ROUND(H533,2)*ROUND(G533,3),2)</f>
      </c>
      <c s="31" t="s">
        <v>51</v>
      </c>
      <c r="O533">
        <f>(I533*21)/100</f>
      </c>
      <c t="s">
        <v>23</v>
      </c>
    </row>
    <row r="534" spans="1:5" ht="12.75">
      <c r="A534" s="34" t="s">
        <v>52</v>
      </c>
      <c r="E534" s="35" t="s">
        <v>886</v>
      </c>
    </row>
    <row r="535" spans="1:5" ht="12.75">
      <c r="A535" s="36" t="s">
        <v>54</v>
      </c>
      <c r="E535" s="37" t="s">
        <v>881</v>
      </c>
    </row>
    <row r="536" spans="1:5" ht="63.75">
      <c r="A536" t="s">
        <v>56</v>
      </c>
      <c r="E536" s="35" t="s">
        <v>887</v>
      </c>
    </row>
    <row r="537" spans="1:16" ht="12.75">
      <c r="A537" s="25" t="s">
        <v>46</v>
      </c>
      <c s="29" t="s">
        <v>888</v>
      </c>
      <c s="29" t="s">
        <v>889</v>
      </c>
      <c s="25" t="s">
        <v>48</v>
      </c>
      <c s="30" t="s">
        <v>890</v>
      </c>
      <c s="31" t="s">
        <v>103</v>
      </c>
      <c s="32">
        <v>17</v>
      </c>
      <c s="33">
        <v>0</v>
      </c>
      <c s="33">
        <f>ROUND(ROUND(H537,2)*ROUND(G537,3),2)</f>
      </c>
      <c s="31" t="s">
        <v>51</v>
      </c>
      <c r="O537">
        <f>(I537*21)/100</f>
      </c>
      <c t="s">
        <v>23</v>
      </c>
    </row>
    <row r="538" spans="1:5" ht="12.75">
      <c r="A538" s="34" t="s">
        <v>52</v>
      </c>
      <c r="E538" s="35" t="s">
        <v>891</v>
      </c>
    </row>
    <row r="539" spans="1:5" ht="76.5">
      <c r="A539" s="36" t="s">
        <v>54</v>
      </c>
      <c r="E539" s="37" t="s">
        <v>892</v>
      </c>
    </row>
    <row r="540" spans="1:5" ht="63.75">
      <c r="A540" t="s">
        <v>56</v>
      </c>
      <c r="E540" s="35" t="s">
        <v>893</v>
      </c>
    </row>
    <row r="541" spans="1:16" ht="12.75">
      <c r="A541" s="25" t="s">
        <v>46</v>
      </c>
      <c s="29" t="s">
        <v>894</v>
      </c>
      <c s="29" t="s">
        <v>895</v>
      </c>
      <c s="25" t="s">
        <v>59</v>
      </c>
      <c s="30" t="s">
        <v>896</v>
      </c>
      <c s="31" t="s">
        <v>103</v>
      </c>
      <c s="32">
        <v>2</v>
      </c>
      <c s="33">
        <v>0</v>
      </c>
      <c s="33">
        <f>ROUND(ROUND(H541,2)*ROUND(G541,3),2)</f>
      </c>
      <c s="31" t="s">
        <v>51</v>
      </c>
      <c r="O541">
        <f>(I541*21)/100</f>
      </c>
      <c t="s">
        <v>23</v>
      </c>
    </row>
    <row r="542" spans="1:5" ht="38.25">
      <c r="A542" s="34" t="s">
        <v>52</v>
      </c>
      <c r="E542" s="35" t="s">
        <v>897</v>
      </c>
    </row>
    <row r="543" spans="1:5" ht="12.75">
      <c r="A543" s="36" t="s">
        <v>54</v>
      </c>
      <c r="E543" s="37" t="s">
        <v>898</v>
      </c>
    </row>
    <row r="544" spans="1:5" ht="63.75">
      <c r="A544" t="s">
        <v>56</v>
      </c>
      <c r="E544" s="35" t="s">
        <v>899</v>
      </c>
    </row>
    <row r="545" spans="1:16" ht="12.75">
      <c r="A545" s="25" t="s">
        <v>46</v>
      </c>
      <c s="29" t="s">
        <v>900</v>
      </c>
      <c s="29" t="s">
        <v>895</v>
      </c>
      <c s="25" t="s">
        <v>64</v>
      </c>
      <c s="30" t="s">
        <v>896</v>
      </c>
      <c s="31" t="s">
        <v>103</v>
      </c>
      <c s="32">
        <v>2</v>
      </c>
      <c s="33">
        <v>0</v>
      </c>
      <c s="33">
        <f>ROUND(ROUND(H545,2)*ROUND(G545,3),2)</f>
      </c>
      <c s="31" t="s">
        <v>51</v>
      </c>
      <c r="O545">
        <f>(I545*21)/100</f>
      </c>
      <c t="s">
        <v>23</v>
      </c>
    </row>
    <row r="546" spans="1:5" ht="12.75">
      <c r="A546" s="34" t="s">
        <v>52</v>
      </c>
      <c r="E546" s="35" t="s">
        <v>901</v>
      </c>
    </row>
    <row r="547" spans="1:5" ht="12.75">
      <c r="A547" s="36" t="s">
        <v>54</v>
      </c>
      <c r="E547" s="37" t="s">
        <v>902</v>
      </c>
    </row>
    <row r="548" spans="1:5" ht="63.75">
      <c r="A548" t="s">
        <v>56</v>
      </c>
      <c r="E548" s="35" t="s">
        <v>899</v>
      </c>
    </row>
    <row r="549" spans="1:16" ht="25.5">
      <c r="A549" s="25" t="s">
        <v>46</v>
      </c>
      <c s="29" t="s">
        <v>903</v>
      </c>
      <c s="29" t="s">
        <v>904</v>
      </c>
      <c s="25" t="s">
        <v>48</v>
      </c>
      <c s="30" t="s">
        <v>905</v>
      </c>
      <c s="31" t="s">
        <v>103</v>
      </c>
      <c s="32">
        <v>2</v>
      </c>
      <c s="33">
        <v>0</v>
      </c>
      <c s="33">
        <f>ROUND(ROUND(H549,2)*ROUND(G549,3),2)</f>
      </c>
      <c s="31" t="s">
        <v>51</v>
      </c>
      <c r="O549">
        <f>(I549*21)/100</f>
      </c>
      <c t="s">
        <v>23</v>
      </c>
    </row>
    <row r="550" spans="1:5" ht="12.75">
      <c r="A550" s="34" t="s">
        <v>52</v>
      </c>
      <c r="E550" s="35" t="s">
        <v>906</v>
      </c>
    </row>
    <row r="551" spans="1:5" ht="12.75">
      <c r="A551" s="36" t="s">
        <v>54</v>
      </c>
      <c r="E551" s="37" t="s">
        <v>907</v>
      </c>
    </row>
    <row r="552" spans="1:5" ht="51">
      <c r="A552" t="s">
        <v>56</v>
      </c>
      <c r="E552" s="35" t="s">
        <v>908</v>
      </c>
    </row>
    <row r="553" spans="1:16" ht="12.75">
      <c r="A553" s="25" t="s">
        <v>46</v>
      </c>
      <c s="29" t="s">
        <v>909</v>
      </c>
      <c s="29" t="s">
        <v>183</v>
      </c>
      <c s="25" t="s">
        <v>48</v>
      </c>
      <c s="30" t="s">
        <v>184</v>
      </c>
      <c s="31" t="s">
        <v>103</v>
      </c>
      <c s="32">
        <v>17</v>
      </c>
      <c s="33">
        <v>0</v>
      </c>
      <c s="33">
        <f>ROUND(ROUND(H553,2)*ROUND(G553,3),2)</f>
      </c>
      <c s="31" t="s">
        <v>51</v>
      </c>
      <c r="O553">
        <f>(I553*21)/100</f>
      </c>
      <c t="s">
        <v>23</v>
      </c>
    </row>
    <row r="554" spans="1:5" ht="38.25">
      <c r="A554" s="34" t="s">
        <v>52</v>
      </c>
      <c r="E554" s="35" t="s">
        <v>910</v>
      </c>
    </row>
    <row r="555" spans="1:5" ht="165.75">
      <c r="A555" s="36" t="s">
        <v>54</v>
      </c>
      <c r="E555" s="37" t="s">
        <v>911</v>
      </c>
    </row>
    <row r="556" spans="1:5" ht="51">
      <c r="A556" t="s">
        <v>56</v>
      </c>
      <c r="E556" s="35" t="s">
        <v>187</v>
      </c>
    </row>
    <row r="557" spans="1:16" ht="25.5">
      <c r="A557" s="25" t="s">
        <v>46</v>
      </c>
      <c s="29" t="s">
        <v>912</v>
      </c>
      <c s="29" t="s">
        <v>913</v>
      </c>
      <c s="25" t="s">
        <v>48</v>
      </c>
      <c s="30" t="s">
        <v>914</v>
      </c>
      <c s="31" t="s">
        <v>103</v>
      </c>
      <c s="32">
        <v>10</v>
      </c>
      <c s="33">
        <v>0</v>
      </c>
      <c s="33">
        <f>ROUND(ROUND(H557,2)*ROUND(G557,3),2)</f>
      </c>
      <c s="31" t="s">
        <v>51</v>
      </c>
      <c r="O557">
        <f>(I557*21)/100</f>
      </c>
      <c t="s">
        <v>23</v>
      </c>
    </row>
    <row r="558" spans="1:5" ht="25.5">
      <c r="A558" s="34" t="s">
        <v>52</v>
      </c>
      <c r="E558" s="35" t="s">
        <v>915</v>
      </c>
    </row>
    <row r="559" spans="1:5" ht="102">
      <c r="A559" s="36" t="s">
        <v>54</v>
      </c>
      <c r="E559" s="37" t="s">
        <v>916</v>
      </c>
    </row>
    <row r="560" spans="1:5" ht="51">
      <c r="A560" t="s">
        <v>56</v>
      </c>
      <c r="E560" s="35" t="s">
        <v>908</v>
      </c>
    </row>
    <row r="561" spans="1:16" ht="25.5">
      <c r="A561" s="25" t="s">
        <v>46</v>
      </c>
      <c s="29" t="s">
        <v>917</v>
      </c>
      <c s="29" t="s">
        <v>918</v>
      </c>
      <c s="25" t="s">
        <v>48</v>
      </c>
      <c s="30" t="s">
        <v>919</v>
      </c>
      <c s="31" t="s">
        <v>164</v>
      </c>
      <c s="32">
        <v>54.25</v>
      </c>
      <c s="33">
        <v>0</v>
      </c>
      <c s="33">
        <f>ROUND(ROUND(H561,2)*ROUND(G561,3),2)</f>
      </c>
      <c s="31" t="s">
        <v>51</v>
      </c>
      <c r="O561">
        <f>(I561*21)/100</f>
      </c>
      <c t="s">
        <v>23</v>
      </c>
    </row>
    <row r="562" spans="1:5" ht="12.75">
      <c r="A562" s="34" t="s">
        <v>52</v>
      </c>
      <c r="E562" s="35" t="s">
        <v>920</v>
      </c>
    </row>
    <row r="563" spans="1:5" ht="12.75">
      <c r="A563" s="36" t="s">
        <v>54</v>
      </c>
      <c r="E563" s="37" t="s">
        <v>921</v>
      </c>
    </row>
    <row r="564" spans="1:5" ht="89.25">
      <c r="A564" t="s">
        <v>56</v>
      </c>
      <c r="E564" s="35" t="s">
        <v>922</v>
      </c>
    </row>
    <row r="565" spans="1:16" ht="25.5">
      <c r="A565" s="25" t="s">
        <v>46</v>
      </c>
      <c s="29" t="s">
        <v>923</v>
      </c>
      <c s="29" t="s">
        <v>924</v>
      </c>
      <c s="25" t="s">
        <v>48</v>
      </c>
      <c s="30" t="s">
        <v>925</v>
      </c>
      <c s="31" t="s">
        <v>164</v>
      </c>
      <c s="32">
        <v>54.25</v>
      </c>
      <c s="33">
        <v>0</v>
      </c>
      <c s="33">
        <f>ROUND(ROUND(H565,2)*ROUND(G565,3),2)</f>
      </c>
      <c s="31" t="s">
        <v>51</v>
      </c>
      <c r="O565">
        <f>(I565*21)/100</f>
      </c>
      <c t="s">
        <v>23</v>
      </c>
    </row>
    <row r="566" spans="1:5" ht="12.75">
      <c r="A566" s="34" t="s">
        <v>52</v>
      </c>
      <c r="E566" s="35" t="s">
        <v>926</v>
      </c>
    </row>
    <row r="567" spans="1:5" ht="127.5">
      <c r="A567" s="36" t="s">
        <v>54</v>
      </c>
      <c r="E567" s="37" t="s">
        <v>927</v>
      </c>
    </row>
    <row r="568" spans="1:5" ht="89.25">
      <c r="A568" t="s">
        <v>56</v>
      </c>
      <c r="E568" s="35" t="s">
        <v>922</v>
      </c>
    </row>
    <row r="569" spans="1:16" ht="12.75">
      <c r="A569" s="25" t="s">
        <v>46</v>
      </c>
      <c s="29" t="s">
        <v>928</v>
      </c>
      <c s="29" t="s">
        <v>929</v>
      </c>
      <c s="25" t="s">
        <v>48</v>
      </c>
      <c s="30" t="s">
        <v>930</v>
      </c>
      <c s="31" t="s">
        <v>261</v>
      </c>
      <c s="32">
        <v>124.5</v>
      </c>
      <c s="33">
        <v>0</v>
      </c>
      <c s="33">
        <f>ROUND(ROUND(H569,2)*ROUND(G569,3),2)</f>
      </c>
      <c s="31" t="s">
        <v>51</v>
      </c>
      <c r="O569">
        <f>(I569*21)/100</f>
      </c>
      <c t="s">
        <v>23</v>
      </c>
    </row>
    <row r="570" spans="1:5" ht="38.25">
      <c r="A570" s="34" t="s">
        <v>52</v>
      </c>
      <c r="E570" s="35" t="s">
        <v>931</v>
      </c>
    </row>
    <row r="571" spans="1:5" ht="242.25">
      <c r="A571" s="36" t="s">
        <v>54</v>
      </c>
      <c r="E571" s="37" t="s">
        <v>932</v>
      </c>
    </row>
    <row r="572" spans="1:5" ht="76.5">
      <c r="A572" t="s">
        <v>56</v>
      </c>
      <c r="E572" s="35" t="s">
        <v>933</v>
      </c>
    </row>
    <row r="573" spans="1:16" ht="12.75">
      <c r="A573" s="25" t="s">
        <v>46</v>
      </c>
      <c s="29" t="s">
        <v>934</v>
      </c>
      <c s="29" t="s">
        <v>935</v>
      </c>
      <c s="25" t="s">
        <v>48</v>
      </c>
      <c s="30" t="s">
        <v>936</v>
      </c>
      <c s="31" t="s">
        <v>261</v>
      </c>
      <c s="32">
        <v>39</v>
      </c>
      <c s="33">
        <v>0</v>
      </c>
      <c s="33">
        <f>ROUND(ROUND(H573,2)*ROUND(G573,3),2)</f>
      </c>
      <c s="31" t="s">
        <v>51</v>
      </c>
      <c r="O573">
        <f>(I573*21)/100</f>
      </c>
      <c t="s">
        <v>23</v>
      </c>
    </row>
    <row r="574" spans="1:5" ht="38.25">
      <c r="A574" s="34" t="s">
        <v>52</v>
      </c>
      <c r="E574" s="35" t="s">
        <v>937</v>
      </c>
    </row>
    <row r="575" spans="1:5" ht="63.75">
      <c r="A575" s="36" t="s">
        <v>54</v>
      </c>
      <c r="E575" s="37" t="s">
        <v>938</v>
      </c>
    </row>
    <row r="576" spans="1:5" ht="76.5">
      <c r="A576" t="s">
        <v>56</v>
      </c>
      <c r="E576" s="35" t="s">
        <v>933</v>
      </c>
    </row>
    <row r="577" spans="1:16" ht="12.75">
      <c r="A577" s="25" t="s">
        <v>46</v>
      </c>
      <c s="29" t="s">
        <v>939</v>
      </c>
      <c s="29" t="s">
        <v>940</v>
      </c>
      <c s="25" t="s">
        <v>48</v>
      </c>
      <c s="30" t="s">
        <v>941</v>
      </c>
      <c s="31" t="s">
        <v>261</v>
      </c>
      <c s="32">
        <v>115</v>
      </c>
      <c s="33">
        <v>0</v>
      </c>
      <c s="33">
        <f>ROUND(ROUND(H577,2)*ROUND(G577,3),2)</f>
      </c>
      <c s="31" t="s">
        <v>51</v>
      </c>
      <c r="O577">
        <f>(I577*21)/100</f>
      </c>
      <c t="s">
        <v>23</v>
      </c>
    </row>
    <row r="578" spans="1:5" ht="25.5">
      <c r="A578" s="34" t="s">
        <v>52</v>
      </c>
      <c r="E578" s="35" t="s">
        <v>942</v>
      </c>
    </row>
    <row r="579" spans="1:5" ht="89.25">
      <c r="A579" s="36" t="s">
        <v>54</v>
      </c>
      <c r="E579" s="37" t="s">
        <v>943</v>
      </c>
    </row>
    <row r="580" spans="1:5" ht="63.75">
      <c r="A580" t="s">
        <v>56</v>
      </c>
      <c r="E580" s="35" t="s">
        <v>944</v>
      </c>
    </row>
    <row r="581" spans="1:16" ht="12.75">
      <c r="A581" s="25" t="s">
        <v>46</v>
      </c>
      <c s="29" t="s">
        <v>945</v>
      </c>
      <c s="29" t="s">
        <v>946</v>
      </c>
      <c s="25" t="s">
        <v>48</v>
      </c>
      <c s="30" t="s">
        <v>947</v>
      </c>
      <c s="31" t="s">
        <v>164</v>
      </c>
      <c s="32">
        <v>333.088</v>
      </c>
      <c s="33">
        <v>0</v>
      </c>
      <c s="33">
        <f>ROUND(ROUND(H581,2)*ROUND(G581,3),2)</f>
      </c>
      <c s="31" t="s">
        <v>51</v>
      </c>
      <c r="O581">
        <f>(I581*21)/100</f>
      </c>
      <c t="s">
        <v>23</v>
      </c>
    </row>
    <row r="582" spans="1:5" ht="38.25">
      <c r="A582" s="34" t="s">
        <v>52</v>
      </c>
      <c r="E582" s="35" t="s">
        <v>948</v>
      </c>
    </row>
    <row r="583" spans="1:5" ht="255">
      <c r="A583" s="36" t="s">
        <v>54</v>
      </c>
      <c r="E583" s="37" t="s">
        <v>949</v>
      </c>
    </row>
    <row r="584" spans="1:5" ht="76.5">
      <c r="A584" t="s">
        <v>56</v>
      </c>
      <c r="E584" s="35" t="s">
        <v>950</v>
      </c>
    </row>
    <row r="585" spans="1:16" ht="12.75">
      <c r="A585" s="25" t="s">
        <v>46</v>
      </c>
      <c s="29" t="s">
        <v>951</v>
      </c>
      <c s="29" t="s">
        <v>952</v>
      </c>
      <c s="25" t="s">
        <v>59</v>
      </c>
      <c s="30" t="s">
        <v>953</v>
      </c>
      <c s="31" t="s">
        <v>261</v>
      </c>
      <c s="32">
        <v>95.3</v>
      </c>
      <c s="33">
        <v>0</v>
      </c>
      <c s="33">
        <f>ROUND(ROUND(H585,2)*ROUND(G585,3),2)</f>
      </c>
      <c s="31" t="s">
        <v>51</v>
      </c>
      <c r="O585">
        <f>(I585*21)/100</f>
      </c>
      <c t="s">
        <v>23</v>
      </c>
    </row>
    <row r="586" spans="1:5" ht="25.5">
      <c r="A586" s="34" t="s">
        <v>52</v>
      </c>
      <c r="E586" s="35" t="s">
        <v>954</v>
      </c>
    </row>
    <row r="587" spans="1:5" ht="89.25">
      <c r="A587" s="36" t="s">
        <v>54</v>
      </c>
      <c r="E587" s="37" t="s">
        <v>955</v>
      </c>
    </row>
    <row r="588" spans="1:5" ht="76.5">
      <c r="A588" t="s">
        <v>56</v>
      </c>
      <c r="E588" s="35" t="s">
        <v>956</v>
      </c>
    </row>
    <row r="589" spans="1:16" ht="12.75">
      <c r="A589" s="25" t="s">
        <v>46</v>
      </c>
      <c s="29" t="s">
        <v>957</v>
      </c>
      <c s="29" t="s">
        <v>952</v>
      </c>
      <c s="25" t="s">
        <v>64</v>
      </c>
      <c s="30" t="s">
        <v>953</v>
      </c>
      <c s="31" t="s">
        <v>261</v>
      </c>
      <c s="32">
        <v>91</v>
      </c>
      <c s="33">
        <v>0</v>
      </c>
      <c s="33">
        <f>ROUND(ROUND(H589,2)*ROUND(G589,3),2)</f>
      </c>
      <c s="31" t="s">
        <v>51</v>
      </c>
      <c r="O589">
        <f>(I589*21)/100</f>
      </c>
      <c t="s">
        <v>23</v>
      </c>
    </row>
    <row r="590" spans="1:5" ht="12.75">
      <c r="A590" s="34" t="s">
        <v>52</v>
      </c>
      <c r="E590" s="35" t="s">
        <v>958</v>
      </c>
    </row>
    <row r="591" spans="1:5" ht="63.75">
      <c r="A591" s="36" t="s">
        <v>54</v>
      </c>
      <c r="E591" s="37" t="s">
        <v>959</v>
      </c>
    </row>
    <row r="592" spans="1:5" ht="76.5">
      <c r="A592" t="s">
        <v>56</v>
      </c>
      <c r="E592" s="35" t="s">
        <v>956</v>
      </c>
    </row>
    <row r="593" spans="1:16" ht="12.75">
      <c r="A593" s="25" t="s">
        <v>46</v>
      </c>
      <c s="29" t="s">
        <v>960</v>
      </c>
      <c s="29" t="s">
        <v>952</v>
      </c>
      <c s="25" t="s">
        <v>66</v>
      </c>
      <c s="30" t="s">
        <v>953</v>
      </c>
      <c s="31" t="s">
        <v>261</v>
      </c>
      <c s="32">
        <v>24</v>
      </c>
      <c s="33">
        <v>0</v>
      </c>
      <c s="33">
        <f>ROUND(ROUND(H593,2)*ROUND(G593,3),2)</f>
      </c>
      <c s="31" t="s">
        <v>51</v>
      </c>
      <c r="O593">
        <f>(I593*21)/100</f>
      </c>
      <c t="s">
        <v>23</v>
      </c>
    </row>
    <row r="594" spans="1:5" ht="12.75">
      <c r="A594" s="34" t="s">
        <v>52</v>
      </c>
      <c r="E594" s="35" t="s">
        <v>961</v>
      </c>
    </row>
    <row r="595" spans="1:5" ht="38.25">
      <c r="A595" s="36" t="s">
        <v>54</v>
      </c>
      <c r="E595" s="37" t="s">
        <v>962</v>
      </c>
    </row>
    <row r="596" spans="1:5" ht="76.5">
      <c r="A596" t="s">
        <v>56</v>
      </c>
      <c r="E596" s="35" t="s">
        <v>956</v>
      </c>
    </row>
    <row r="597" spans="1:16" ht="12.75">
      <c r="A597" s="25" t="s">
        <v>46</v>
      </c>
      <c s="29" t="s">
        <v>963</v>
      </c>
      <c s="29" t="s">
        <v>964</v>
      </c>
      <c s="25" t="s">
        <v>48</v>
      </c>
      <c s="30" t="s">
        <v>965</v>
      </c>
      <c s="31" t="s">
        <v>261</v>
      </c>
      <c s="32">
        <v>4.5</v>
      </c>
      <c s="33">
        <v>0</v>
      </c>
      <c s="33">
        <f>ROUND(ROUND(H597,2)*ROUND(G597,3),2)</f>
      </c>
      <c s="31" t="s">
        <v>51</v>
      </c>
      <c r="O597">
        <f>(I597*21)/100</f>
      </c>
      <c t="s">
        <v>23</v>
      </c>
    </row>
    <row r="598" spans="1:5" ht="12.75">
      <c r="A598" s="34" t="s">
        <v>52</v>
      </c>
      <c r="E598" s="35" t="s">
        <v>966</v>
      </c>
    </row>
    <row r="599" spans="1:5" ht="12.75">
      <c r="A599" s="36" t="s">
        <v>54</v>
      </c>
      <c r="E599" s="37" t="s">
        <v>967</v>
      </c>
    </row>
    <row r="600" spans="1:5" ht="127.5">
      <c r="A600" t="s">
        <v>56</v>
      </c>
      <c r="E600" s="35" t="s">
        <v>968</v>
      </c>
    </row>
    <row r="601" spans="1:16" ht="12.75">
      <c r="A601" s="25" t="s">
        <v>46</v>
      </c>
      <c s="29" t="s">
        <v>969</v>
      </c>
      <c s="29" t="s">
        <v>970</v>
      </c>
      <c s="25" t="s">
        <v>48</v>
      </c>
      <c s="30" t="s">
        <v>971</v>
      </c>
      <c s="31" t="s">
        <v>103</v>
      </c>
      <c s="32">
        <v>8</v>
      </c>
      <c s="33">
        <v>0</v>
      </c>
      <c s="33">
        <f>ROUND(ROUND(H601,2)*ROUND(G601,3),2)</f>
      </c>
      <c s="31" t="s">
        <v>51</v>
      </c>
      <c r="O601">
        <f>(I601*21)/100</f>
      </c>
      <c t="s">
        <v>23</v>
      </c>
    </row>
    <row r="602" spans="1:5" ht="12.75">
      <c r="A602" s="34" t="s">
        <v>52</v>
      </c>
      <c r="E602" s="35" t="s">
        <v>972</v>
      </c>
    </row>
    <row r="603" spans="1:5" ht="12.75">
      <c r="A603" s="36" t="s">
        <v>54</v>
      </c>
      <c r="E603" s="37" t="s">
        <v>973</v>
      </c>
    </row>
    <row r="604" spans="1:5" ht="76.5">
      <c r="A604" t="s">
        <v>56</v>
      </c>
      <c r="E604" s="35" t="s">
        <v>974</v>
      </c>
    </row>
    <row r="605" spans="1:16" ht="12.75">
      <c r="A605" s="25" t="s">
        <v>46</v>
      </c>
      <c s="29" t="s">
        <v>975</v>
      </c>
      <c s="29" t="s">
        <v>976</v>
      </c>
      <c s="25" t="s">
        <v>48</v>
      </c>
      <c s="30" t="s">
        <v>977</v>
      </c>
      <c s="31" t="s">
        <v>103</v>
      </c>
      <c s="32">
        <v>14</v>
      </c>
      <c s="33">
        <v>0</v>
      </c>
      <c s="33">
        <f>ROUND(ROUND(H605,2)*ROUND(G605,3),2)</f>
      </c>
      <c s="31" t="s">
        <v>51</v>
      </c>
      <c r="O605">
        <f>(I605*21)/100</f>
      </c>
      <c t="s">
        <v>23</v>
      </c>
    </row>
    <row r="606" spans="1:5" ht="25.5">
      <c r="A606" s="34" t="s">
        <v>52</v>
      </c>
      <c r="E606" s="35" t="s">
        <v>978</v>
      </c>
    </row>
    <row r="607" spans="1:5" ht="12.75">
      <c r="A607" s="36" t="s">
        <v>54</v>
      </c>
      <c r="E607" s="37" t="s">
        <v>979</v>
      </c>
    </row>
    <row r="608" spans="1:5" ht="293.25">
      <c r="A608" t="s">
        <v>56</v>
      </c>
      <c r="E608" s="35" t="s">
        <v>980</v>
      </c>
    </row>
    <row r="609" spans="1:16" ht="12.75">
      <c r="A609" s="25" t="s">
        <v>46</v>
      </c>
      <c s="29" t="s">
        <v>981</v>
      </c>
      <c s="29" t="s">
        <v>982</v>
      </c>
      <c s="25" t="s">
        <v>48</v>
      </c>
      <c s="30" t="s">
        <v>983</v>
      </c>
      <c s="31" t="s">
        <v>103</v>
      </c>
      <c s="32">
        <v>10</v>
      </c>
      <c s="33">
        <v>0</v>
      </c>
      <c s="33">
        <f>ROUND(ROUND(H609,2)*ROUND(G609,3),2)</f>
      </c>
      <c s="31" t="s">
        <v>51</v>
      </c>
      <c r="O609">
        <f>(I609*21)/100</f>
      </c>
      <c t="s">
        <v>23</v>
      </c>
    </row>
    <row r="610" spans="1:5" ht="25.5">
      <c r="A610" s="34" t="s">
        <v>52</v>
      </c>
      <c r="E610" s="35" t="s">
        <v>984</v>
      </c>
    </row>
    <row r="611" spans="1:5" ht="12.75">
      <c r="A611" s="36" t="s">
        <v>54</v>
      </c>
      <c r="E611" s="37" t="s">
        <v>985</v>
      </c>
    </row>
    <row r="612" spans="1:5" ht="293.25">
      <c r="A612" t="s">
        <v>56</v>
      </c>
      <c r="E612" s="35" t="s">
        <v>986</v>
      </c>
    </row>
    <row r="613" spans="1:16" ht="12.75">
      <c r="A613" s="25" t="s">
        <v>46</v>
      </c>
      <c s="29" t="s">
        <v>987</v>
      </c>
      <c s="29" t="s">
        <v>988</v>
      </c>
      <c s="25" t="s">
        <v>48</v>
      </c>
      <c s="30" t="s">
        <v>989</v>
      </c>
      <c s="31" t="s">
        <v>103</v>
      </c>
      <c s="32">
        <v>1</v>
      </c>
      <c s="33">
        <v>0</v>
      </c>
      <c s="33">
        <f>ROUND(ROUND(H613,2)*ROUND(G613,3),2)</f>
      </c>
      <c s="31" t="s">
        <v>51</v>
      </c>
      <c r="O613">
        <f>(I613*21)/100</f>
      </c>
      <c t="s">
        <v>23</v>
      </c>
    </row>
    <row r="614" spans="1:5" ht="38.25">
      <c r="A614" s="34" t="s">
        <v>52</v>
      </c>
      <c r="E614" s="35" t="s">
        <v>990</v>
      </c>
    </row>
    <row r="615" spans="1:5" ht="12.75">
      <c r="A615" s="36" t="s">
        <v>54</v>
      </c>
      <c r="E615" s="37" t="s">
        <v>991</v>
      </c>
    </row>
    <row r="616" spans="1:5" ht="102">
      <c r="A616" t="s">
        <v>56</v>
      </c>
      <c r="E616" s="35" t="s">
        <v>992</v>
      </c>
    </row>
    <row r="617" spans="1:16" ht="12.75">
      <c r="A617" s="25" t="s">
        <v>46</v>
      </c>
      <c s="29" t="s">
        <v>993</v>
      </c>
      <c s="29" t="s">
        <v>994</v>
      </c>
      <c s="25" t="s">
        <v>48</v>
      </c>
      <c s="30" t="s">
        <v>995</v>
      </c>
      <c s="31" t="s">
        <v>103</v>
      </c>
      <c s="32">
        <v>1</v>
      </c>
      <c s="33">
        <v>0</v>
      </c>
      <c s="33">
        <f>ROUND(ROUND(H617,2)*ROUND(G617,3),2)</f>
      </c>
      <c s="31" t="s">
        <v>51</v>
      </c>
      <c r="O617">
        <f>(I617*21)/100</f>
      </c>
      <c t="s">
        <v>23</v>
      </c>
    </row>
    <row r="618" spans="1:5" ht="38.25">
      <c r="A618" s="34" t="s">
        <v>52</v>
      </c>
      <c r="E618" s="35" t="s">
        <v>996</v>
      </c>
    </row>
    <row r="619" spans="1:5" ht="12.75">
      <c r="A619" s="36" t="s">
        <v>54</v>
      </c>
      <c r="E619" s="37" t="s">
        <v>991</v>
      </c>
    </row>
    <row r="620" spans="1:5" ht="102">
      <c r="A620" t="s">
        <v>56</v>
      </c>
      <c r="E620" s="35" t="s">
        <v>992</v>
      </c>
    </row>
    <row r="621" spans="1:16" ht="12.75">
      <c r="A621" s="25" t="s">
        <v>46</v>
      </c>
      <c s="29" t="s">
        <v>997</v>
      </c>
      <c s="29" t="s">
        <v>998</v>
      </c>
      <c s="25" t="s">
        <v>48</v>
      </c>
      <c s="30" t="s">
        <v>999</v>
      </c>
      <c s="31" t="s">
        <v>1000</v>
      </c>
      <c s="32">
        <v>832.8</v>
      </c>
      <c s="33">
        <v>0</v>
      </c>
      <c s="33">
        <f>ROUND(ROUND(H621,2)*ROUND(G621,3),2)</f>
      </c>
      <c s="31" t="s">
        <v>51</v>
      </c>
      <c r="O621">
        <f>(I621*21)/100</f>
      </c>
      <c t="s">
        <v>23</v>
      </c>
    </row>
    <row r="622" spans="1:5" ht="12.75">
      <c r="A622" s="34" t="s">
        <v>52</v>
      </c>
      <c r="E622" s="35" t="s">
        <v>1001</v>
      </c>
    </row>
    <row r="623" spans="1:5" ht="12.75">
      <c r="A623" s="36" t="s">
        <v>54</v>
      </c>
      <c r="E623" s="37" t="s">
        <v>1002</v>
      </c>
    </row>
    <row r="624" spans="1:5" ht="51">
      <c r="A624" t="s">
        <v>56</v>
      </c>
      <c r="E624" s="35" t="s">
        <v>1003</v>
      </c>
    </row>
    <row r="625" spans="1:16" ht="12.75">
      <c r="A625" s="25" t="s">
        <v>46</v>
      </c>
      <c s="29" t="s">
        <v>1004</v>
      </c>
      <c s="29" t="s">
        <v>1005</v>
      </c>
      <c s="25" t="s">
        <v>48</v>
      </c>
      <c s="30" t="s">
        <v>1006</v>
      </c>
      <c s="31" t="s">
        <v>155</v>
      </c>
      <c s="32">
        <v>530.788</v>
      </c>
      <c s="33">
        <v>0</v>
      </c>
      <c s="33">
        <f>ROUND(ROUND(H625,2)*ROUND(G625,3),2)</f>
      </c>
      <c s="31" t="s">
        <v>51</v>
      </c>
      <c r="O625">
        <f>(I625*21)/100</f>
      </c>
      <c t="s">
        <v>23</v>
      </c>
    </row>
    <row r="626" spans="1:5" ht="127.5">
      <c r="A626" s="34" t="s">
        <v>52</v>
      </c>
      <c r="E626" s="35" t="s">
        <v>1007</v>
      </c>
    </row>
    <row r="627" spans="1:5" ht="267.75">
      <c r="A627" s="36" t="s">
        <v>54</v>
      </c>
      <c r="E627" s="37" t="s">
        <v>1008</v>
      </c>
    </row>
    <row r="628" spans="1:5" ht="114.75">
      <c r="A628" t="s">
        <v>56</v>
      </c>
      <c r="E628" s="35" t="s">
        <v>1009</v>
      </c>
    </row>
    <row r="629" spans="1:16" ht="12.75">
      <c r="A629" s="25" t="s">
        <v>46</v>
      </c>
      <c s="29" t="s">
        <v>1010</v>
      </c>
      <c s="29" t="s">
        <v>1011</v>
      </c>
      <c s="25" t="s">
        <v>48</v>
      </c>
      <c s="30" t="s">
        <v>1012</v>
      </c>
      <c s="31" t="s">
        <v>139</v>
      </c>
      <c s="32">
        <v>2.536</v>
      </c>
      <c s="33">
        <v>0</v>
      </c>
      <c s="33">
        <f>ROUND(ROUND(H629,2)*ROUND(G629,3),2)</f>
      </c>
      <c s="31" t="s">
        <v>51</v>
      </c>
      <c r="O629">
        <f>(I629*21)/100</f>
      </c>
      <c t="s">
        <v>23</v>
      </c>
    </row>
    <row r="630" spans="1:5" ht="76.5">
      <c r="A630" s="34" t="s">
        <v>52</v>
      </c>
      <c r="E630" s="35" t="s">
        <v>1013</v>
      </c>
    </row>
    <row r="631" spans="1:5" ht="38.25">
      <c r="A631" s="36" t="s">
        <v>54</v>
      </c>
      <c r="E631" s="37" t="s">
        <v>1014</v>
      </c>
    </row>
    <row r="632" spans="1:5" ht="114.75">
      <c r="A632" t="s">
        <v>56</v>
      </c>
      <c r="E632" s="35" t="s">
        <v>1015</v>
      </c>
    </row>
    <row r="633" spans="1:16" ht="12.75">
      <c r="A633" s="25" t="s">
        <v>46</v>
      </c>
      <c s="29" t="s">
        <v>1016</v>
      </c>
      <c s="29" t="s">
        <v>1017</v>
      </c>
      <c s="25" t="s">
        <v>48</v>
      </c>
      <c s="30" t="s">
        <v>1018</v>
      </c>
      <c s="31" t="s">
        <v>164</v>
      </c>
      <c s="32">
        <v>235.4</v>
      </c>
      <c s="33">
        <v>0</v>
      </c>
      <c s="33">
        <f>ROUND(ROUND(H633,2)*ROUND(G633,3),2)</f>
      </c>
      <c s="31" t="s">
        <v>51</v>
      </c>
      <c r="O633">
        <f>(I633*21)/100</f>
      </c>
      <c t="s">
        <v>23</v>
      </c>
    </row>
    <row r="634" spans="1:5" ht="38.25">
      <c r="A634" s="34" t="s">
        <v>52</v>
      </c>
      <c r="E634" s="35" t="s">
        <v>1019</v>
      </c>
    </row>
    <row r="635" spans="1:5" ht="25.5">
      <c r="A635" s="36" t="s">
        <v>54</v>
      </c>
      <c r="E635" s="37" t="s">
        <v>1020</v>
      </c>
    </row>
    <row r="636" spans="1:5" ht="89.25">
      <c r="A636" t="s">
        <v>56</v>
      </c>
      <c r="E636" s="35" t="s">
        <v>1021</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0+O8+O29+O74+O83+O88+O93</f>
      </c>
      <c t="s">
        <v>22</v>
      </c>
    </row>
    <row r="3" spans="1:16" ht="15" customHeight="1">
      <c r="A3" t="s">
        <v>12</v>
      </c>
      <c s="12" t="s">
        <v>14</v>
      </c>
      <c s="13" t="s">
        <v>15</v>
      </c>
      <c s="1"/>
      <c s="14" t="s">
        <v>16</v>
      </c>
      <c s="1"/>
      <c s="9"/>
      <c s="8" t="s">
        <v>1022</v>
      </c>
      <c s="38">
        <f>0+I8+I29+I74+I83+I88+I93</f>
      </c>
      <c s="10"/>
      <c r="O3" t="s">
        <v>19</v>
      </c>
      <c t="s">
        <v>23</v>
      </c>
    </row>
    <row r="4" spans="1:16" ht="15" customHeight="1">
      <c r="A4" t="s">
        <v>17</v>
      </c>
      <c s="16" t="s">
        <v>18</v>
      </c>
      <c s="17" t="s">
        <v>1022</v>
      </c>
      <c s="6"/>
      <c s="18" t="s">
        <v>1023</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25</v>
      </c>
      <c s="19"/>
      <c s="19"/>
      <c s="19"/>
      <c s="28">
        <f>0+Q8</f>
      </c>
      <c s="19"/>
      <c r="O8">
        <f>0+R8</f>
      </c>
      <c r="Q8">
        <f>0+I9+I13+I17+I21+I25</f>
      </c>
      <c>
        <f>0+O9+O13+O17+O21+O25</f>
      </c>
    </row>
    <row r="9" spans="1:16" ht="25.5">
      <c r="A9" s="25" t="s">
        <v>46</v>
      </c>
      <c s="29" t="s">
        <v>29</v>
      </c>
      <c s="29" t="s">
        <v>252</v>
      </c>
      <c s="25" t="s">
        <v>48</v>
      </c>
      <c s="30" t="s">
        <v>248</v>
      </c>
      <c s="31" t="s">
        <v>139</v>
      </c>
      <c s="32">
        <v>365.84</v>
      </c>
      <c s="33">
        <v>0</v>
      </c>
      <c s="33">
        <f>ROUND(ROUND(H9,2)*ROUND(G9,3),2)</f>
      </c>
      <c s="31" t="s">
        <v>51</v>
      </c>
      <c r="O9">
        <f>(I9*21)/100</f>
      </c>
      <c t="s">
        <v>23</v>
      </c>
    </row>
    <row r="10" spans="1:5" ht="63.75">
      <c r="A10" s="34" t="s">
        <v>52</v>
      </c>
      <c r="E10" s="35" t="s">
        <v>253</v>
      </c>
    </row>
    <row r="11" spans="1:5" ht="89.25">
      <c r="A11" s="36" t="s">
        <v>54</v>
      </c>
      <c r="E11" s="37" t="s">
        <v>1024</v>
      </c>
    </row>
    <row r="12" spans="1:5" ht="89.25">
      <c r="A12" t="s">
        <v>56</v>
      </c>
      <c r="E12" s="35" t="s">
        <v>251</v>
      </c>
    </row>
    <row r="13" spans="1:16" ht="12.75">
      <c r="A13" s="25" t="s">
        <v>46</v>
      </c>
      <c s="29" t="s">
        <v>23</v>
      </c>
      <c s="29" t="s">
        <v>1025</v>
      </c>
      <c s="25" t="s">
        <v>48</v>
      </c>
      <c s="30" t="s">
        <v>49</v>
      </c>
      <c s="31" t="s">
        <v>61</v>
      </c>
      <c s="32">
        <v>1</v>
      </c>
      <c s="33">
        <v>0</v>
      </c>
      <c s="33">
        <f>ROUND(ROUND(H13,2)*ROUND(G13,3),2)</f>
      </c>
      <c s="31" t="s">
        <v>51</v>
      </c>
      <c r="O13">
        <f>(I13*21)/100</f>
      </c>
      <c t="s">
        <v>23</v>
      </c>
    </row>
    <row r="14" spans="1:5" ht="51">
      <c r="A14" s="34" t="s">
        <v>52</v>
      </c>
      <c r="E14" s="35" t="s">
        <v>1026</v>
      </c>
    </row>
    <row r="15" spans="1:5" ht="12.75">
      <c r="A15" s="36" t="s">
        <v>54</v>
      </c>
      <c r="E15" s="37" t="s">
        <v>63</v>
      </c>
    </row>
    <row r="16" spans="1:5" ht="51">
      <c r="A16" t="s">
        <v>56</v>
      </c>
      <c r="E16" s="35" t="s">
        <v>1027</v>
      </c>
    </row>
    <row r="17" spans="1:16" ht="12.75">
      <c r="A17" s="25" t="s">
        <v>46</v>
      </c>
      <c s="29" t="s">
        <v>22</v>
      </c>
      <c s="29" t="s">
        <v>1028</v>
      </c>
      <c s="25" t="s">
        <v>48</v>
      </c>
      <c s="30" t="s">
        <v>1029</v>
      </c>
      <c s="31" t="s">
        <v>164</v>
      </c>
      <c s="32">
        <v>88.3</v>
      </c>
      <c s="33">
        <v>0</v>
      </c>
      <c s="33">
        <f>ROUND(ROUND(H17,2)*ROUND(G17,3),2)</f>
      </c>
      <c s="31" t="s">
        <v>51</v>
      </c>
      <c r="O17">
        <f>(I17*21)/100</f>
      </c>
      <c t="s">
        <v>23</v>
      </c>
    </row>
    <row r="18" spans="1:5" ht="89.25">
      <c r="A18" s="34" t="s">
        <v>52</v>
      </c>
      <c r="E18" s="35" t="s">
        <v>1030</v>
      </c>
    </row>
    <row r="19" spans="1:5" ht="25.5">
      <c r="A19" s="36" t="s">
        <v>54</v>
      </c>
      <c r="E19" s="37" t="s">
        <v>1031</v>
      </c>
    </row>
    <row r="20" spans="1:5" ht="51">
      <c r="A20" t="s">
        <v>56</v>
      </c>
      <c r="E20" s="35" t="s">
        <v>147</v>
      </c>
    </row>
    <row r="21" spans="1:16" ht="12.75">
      <c r="A21" s="25" t="s">
        <v>46</v>
      </c>
      <c s="29" t="s">
        <v>33</v>
      </c>
      <c s="29" t="s">
        <v>268</v>
      </c>
      <c s="25" t="s">
        <v>64</v>
      </c>
      <c s="30" t="s">
        <v>269</v>
      </c>
      <c s="31" t="s">
        <v>61</v>
      </c>
      <c s="32">
        <v>1</v>
      </c>
      <c s="33">
        <v>0</v>
      </c>
      <c s="33">
        <f>ROUND(ROUND(H21,2)*ROUND(G21,3),2)</f>
      </c>
      <c s="31" t="s">
        <v>51</v>
      </c>
      <c r="O21">
        <f>(I21*21)/100</f>
      </c>
      <c t="s">
        <v>23</v>
      </c>
    </row>
    <row r="22" spans="1:5" ht="12.75">
      <c r="A22" s="34" t="s">
        <v>52</v>
      </c>
      <c r="E22" s="35" t="s">
        <v>1032</v>
      </c>
    </row>
    <row r="23" spans="1:5" ht="12.75">
      <c r="A23" s="36" t="s">
        <v>54</v>
      </c>
      <c r="E23" s="37" t="s">
        <v>63</v>
      </c>
    </row>
    <row r="24" spans="1:5" ht="51">
      <c r="A24" t="s">
        <v>56</v>
      </c>
      <c r="E24" s="35" t="s">
        <v>111</v>
      </c>
    </row>
    <row r="25" spans="1:16" ht="12.75">
      <c r="A25" s="25" t="s">
        <v>46</v>
      </c>
      <c s="29" t="s">
        <v>35</v>
      </c>
      <c s="29" t="s">
        <v>276</v>
      </c>
      <c s="25" t="s">
        <v>64</v>
      </c>
      <c s="30" t="s">
        <v>277</v>
      </c>
      <c s="31" t="s">
        <v>103</v>
      </c>
      <c s="32">
        <v>1</v>
      </c>
      <c s="33">
        <v>0</v>
      </c>
      <c s="33">
        <f>ROUND(ROUND(H25,2)*ROUND(G25,3),2)</f>
      </c>
      <c s="31" t="s">
        <v>51</v>
      </c>
      <c r="O25">
        <f>(I25*21)/100</f>
      </c>
      <c t="s">
        <v>23</v>
      </c>
    </row>
    <row r="26" spans="1:5" ht="25.5">
      <c r="A26" s="34" t="s">
        <v>52</v>
      </c>
      <c r="E26" s="35" t="s">
        <v>1033</v>
      </c>
    </row>
    <row r="27" spans="1:5" ht="12.75">
      <c r="A27" s="36" t="s">
        <v>54</v>
      </c>
      <c r="E27" s="37" t="s">
        <v>279</v>
      </c>
    </row>
    <row r="28" spans="1:5" ht="76.5">
      <c r="A28" t="s">
        <v>56</v>
      </c>
      <c r="E28" s="35" t="s">
        <v>280</v>
      </c>
    </row>
    <row r="29" spans="1:18" ht="12.75" customHeight="1">
      <c r="A29" s="6" t="s">
        <v>45</v>
      </c>
      <c s="6"/>
      <c s="40" t="s">
        <v>29</v>
      </c>
      <c s="6"/>
      <c s="27" t="s">
        <v>152</v>
      </c>
      <c s="6"/>
      <c s="6"/>
      <c s="6"/>
      <c s="41">
        <f>0+Q29</f>
      </c>
      <c s="6"/>
      <c r="O29">
        <f>0+R29</f>
      </c>
      <c r="Q29">
        <f>0+I30+I34+I38+I42+I46+I50+I54+I58+I62+I66+I70</f>
      </c>
      <c>
        <f>0+O30+O34+O38+O42+O46+O50+O54+O58+O62+O66+O70</f>
      </c>
    </row>
    <row r="30" spans="1:16" ht="12.75">
      <c r="A30" s="25" t="s">
        <v>46</v>
      </c>
      <c s="29" t="s">
        <v>37</v>
      </c>
      <c s="29" t="s">
        <v>1034</v>
      </c>
      <c s="25" t="s">
        <v>48</v>
      </c>
      <c s="30" t="s">
        <v>1035</v>
      </c>
      <c s="31" t="s">
        <v>164</v>
      </c>
      <c s="32">
        <v>2</v>
      </c>
      <c s="33">
        <v>0</v>
      </c>
      <c s="33">
        <f>ROUND(ROUND(H30,2)*ROUND(G30,3),2)</f>
      </c>
      <c s="31" t="s">
        <v>51</v>
      </c>
      <c r="O30">
        <f>(I30*21)/100</f>
      </c>
      <c t="s">
        <v>23</v>
      </c>
    </row>
    <row r="31" spans="1:5" ht="89.25">
      <c r="A31" s="34" t="s">
        <v>52</v>
      </c>
      <c r="E31" s="35" t="s">
        <v>1036</v>
      </c>
    </row>
    <row r="32" spans="1:5" ht="12.75">
      <c r="A32" s="36" t="s">
        <v>54</v>
      </c>
      <c r="E32" s="37" t="s">
        <v>1037</v>
      </c>
    </row>
    <row r="33" spans="1:5" ht="76.5">
      <c r="A33" t="s">
        <v>56</v>
      </c>
      <c r="E33" s="35" t="s">
        <v>285</v>
      </c>
    </row>
    <row r="34" spans="1:16" ht="25.5">
      <c r="A34" s="25" t="s">
        <v>46</v>
      </c>
      <c s="29" t="s">
        <v>72</v>
      </c>
      <c s="29" t="s">
        <v>1038</v>
      </c>
      <c s="25" t="s">
        <v>48</v>
      </c>
      <c s="30" t="s">
        <v>1039</v>
      </c>
      <c s="31" t="s">
        <v>155</v>
      </c>
      <c s="32">
        <v>9.36</v>
      </c>
      <c s="33">
        <v>0</v>
      </c>
      <c s="33">
        <f>ROUND(ROUND(H34,2)*ROUND(G34,3),2)</f>
      </c>
      <c s="31" t="s">
        <v>51</v>
      </c>
      <c r="O34">
        <f>(I34*21)/100</f>
      </c>
      <c t="s">
        <v>23</v>
      </c>
    </row>
    <row r="35" spans="1:5" ht="38.25">
      <c r="A35" s="34" t="s">
        <v>52</v>
      </c>
      <c r="E35" s="35" t="s">
        <v>1040</v>
      </c>
    </row>
    <row r="36" spans="1:5" ht="25.5">
      <c r="A36" s="36" t="s">
        <v>54</v>
      </c>
      <c r="E36" s="37" t="s">
        <v>1041</v>
      </c>
    </row>
    <row r="37" spans="1:5" ht="89.25">
      <c r="A37" t="s">
        <v>56</v>
      </c>
      <c r="E37" s="35" t="s">
        <v>158</v>
      </c>
    </row>
    <row r="38" spans="1:16" ht="25.5">
      <c r="A38" s="25" t="s">
        <v>46</v>
      </c>
      <c s="29" t="s">
        <v>77</v>
      </c>
      <c s="29" t="s">
        <v>1042</v>
      </c>
      <c s="25" t="s">
        <v>48</v>
      </c>
      <c s="30" t="s">
        <v>1043</v>
      </c>
      <c s="31" t="s">
        <v>155</v>
      </c>
      <c s="32">
        <v>27.9</v>
      </c>
      <c s="33">
        <v>0</v>
      </c>
      <c s="33">
        <f>ROUND(ROUND(H38,2)*ROUND(G38,3),2)</f>
      </c>
      <c s="31" t="s">
        <v>51</v>
      </c>
      <c r="O38">
        <f>(I38*21)/100</f>
      </c>
      <c t="s">
        <v>23</v>
      </c>
    </row>
    <row r="39" spans="1:5" ht="51">
      <c r="A39" s="34" t="s">
        <v>52</v>
      </c>
      <c r="E39" s="35" t="s">
        <v>1044</v>
      </c>
    </row>
    <row r="40" spans="1:5" ht="25.5">
      <c r="A40" s="36" t="s">
        <v>54</v>
      </c>
      <c r="E40" s="37" t="s">
        <v>1045</v>
      </c>
    </row>
    <row r="41" spans="1:5" ht="89.25">
      <c r="A41" t="s">
        <v>56</v>
      </c>
      <c r="E41" s="35" t="s">
        <v>158</v>
      </c>
    </row>
    <row r="42" spans="1:16" ht="12.75">
      <c r="A42" s="25" t="s">
        <v>46</v>
      </c>
      <c s="29" t="s">
        <v>40</v>
      </c>
      <c s="29" t="s">
        <v>389</v>
      </c>
      <c s="25" t="s">
        <v>48</v>
      </c>
      <c s="30" t="s">
        <v>390</v>
      </c>
      <c s="31" t="s">
        <v>155</v>
      </c>
      <c s="32">
        <v>26.12</v>
      </c>
      <c s="33">
        <v>0</v>
      </c>
      <c s="33">
        <f>ROUND(ROUND(H42,2)*ROUND(G42,3),2)</f>
      </c>
      <c s="31" t="s">
        <v>51</v>
      </c>
      <c r="O42">
        <f>(I42*21)/100</f>
      </c>
      <c t="s">
        <v>23</v>
      </c>
    </row>
    <row r="43" spans="1:5" ht="12.75">
      <c r="A43" s="34" t="s">
        <v>52</v>
      </c>
      <c r="E43" s="35" t="s">
        <v>391</v>
      </c>
    </row>
    <row r="44" spans="1:5" ht="25.5">
      <c r="A44" s="36" t="s">
        <v>54</v>
      </c>
      <c r="E44" s="37" t="s">
        <v>1046</v>
      </c>
    </row>
    <row r="45" spans="1:5" ht="318.75">
      <c r="A45" t="s">
        <v>56</v>
      </c>
      <c r="E45" s="35" t="s">
        <v>393</v>
      </c>
    </row>
    <row r="46" spans="1:16" ht="12.75">
      <c r="A46" s="25" t="s">
        <v>46</v>
      </c>
      <c s="29" t="s">
        <v>42</v>
      </c>
      <c s="29" t="s">
        <v>401</v>
      </c>
      <c s="25" t="s">
        <v>59</v>
      </c>
      <c s="30" t="s">
        <v>402</v>
      </c>
      <c s="31" t="s">
        <v>155</v>
      </c>
      <c s="32">
        <v>26.12</v>
      </c>
      <c s="33">
        <v>0</v>
      </c>
      <c s="33">
        <f>ROUND(ROUND(H46,2)*ROUND(G46,3),2)</f>
      </c>
      <c s="31" t="s">
        <v>51</v>
      </c>
      <c r="O46">
        <f>(I46*21)/100</f>
      </c>
      <c t="s">
        <v>23</v>
      </c>
    </row>
    <row r="47" spans="1:5" ht="38.25">
      <c r="A47" s="34" t="s">
        <v>52</v>
      </c>
      <c r="E47" s="35" t="s">
        <v>1047</v>
      </c>
    </row>
    <row r="48" spans="1:5" ht="76.5">
      <c r="A48" s="36" t="s">
        <v>54</v>
      </c>
      <c r="E48" s="37" t="s">
        <v>1048</v>
      </c>
    </row>
    <row r="49" spans="1:5" ht="344.25">
      <c r="A49" t="s">
        <v>56</v>
      </c>
      <c r="E49" s="35" t="s">
        <v>405</v>
      </c>
    </row>
    <row r="50" spans="1:16" ht="12.75">
      <c r="A50" s="25" t="s">
        <v>46</v>
      </c>
      <c s="29" t="s">
        <v>44</v>
      </c>
      <c s="29" t="s">
        <v>401</v>
      </c>
      <c s="25" t="s">
        <v>64</v>
      </c>
      <c s="30" t="s">
        <v>402</v>
      </c>
      <c s="31" t="s">
        <v>155</v>
      </c>
      <c s="32">
        <v>153.16</v>
      </c>
      <c s="33">
        <v>0</v>
      </c>
      <c s="33">
        <f>ROUND(ROUND(H50,2)*ROUND(G50,3),2)</f>
      </c>
      <c s="31" t="s">
        <v>51</v>
      </c>
      <c r="O50">
        <f>(I50*21)/100</f>
      </c>
      <c t="s">
        <v>23</v>
      </c>
    </row>
    <row r="51" spans="1:5" ht="38.25">
      <c r="A51" s="34" t="s">
        <v>52</v>
      </c>
      <c r="E51" s="35" t="s">
        <v>1049</v>
      </c>
    </row>
    <row r="52" spans="1:5" ht="63.75">
      <c r="A52" s="36" t="s">
        <v>54</v>
      </c>
      <c r="E52" s="37" t="s">
        <v>1050</v>
      </c>
    </row>
    <row r="53" spans="1:5" ht="344.25">
      <c r="A53" t="s">
        <v>56</v>
      </c>
      <c r="E53" s="35" t="s">
        <v>405</v>
      </c>
    </row>
    <row r="54" spans="1:16" ht="12.75">
      <c r="A54" s="25" t="s">
        <v>46</v>
      </c>
      <c s="29" t="s">
        <v>92</v>
      </c>
      <c s="29" t="s">
        <v>401</v>
      </c>
      <c s="25" t="s">
        <v>66</v>
      </c>
      <c s="30" t="s">
        <v>402</v>
      </c>
      <c s="31" t="s">
        <v>155</v>
      </c>
      <c s="32">
        <v>20.4</v>
      </c>
      <c s="33">
        <v>0</v>
      </c>
      <c s="33">
        <f>ROUND(ROUND(H54,2)*ROUND(G54,3),2)</f>
      </c>
      <c s="31" t="s">
        <v>51</v>
      </c>
      <c r="O54">
        <f>(I54*21)/100</f>
      </c>
      <c t="s">
        <v>23</v>
      </c>
    </row>
    <row r="55" spans="1:5" ht="63.75">
      <c r="A55" s="34" t="s">
        <v>52</v>
      </c>
      <c r="E55" s="35" t="s">
        <v>1051</v>
      </c>
    </row>
    <row r="56" spans="1:5" ht="76.5">
      <c r="A56" s="36" t="s">
        <v>54</v>
      </c>
      <c r="E56" s="37" t="s">
        <v>1052</v>
      </c>
    </row>
    <row r="57" spans="1:5" ht="344.25">
      <c r="A57" t="s">
        <v>56</v>
      </c>
      <c r="E57" s="35" t="s">
        <v>405</v>
      </c>
    </row>
    <row r="58" spans="1:16" ht="12.75">
      <c r="A58" s="25" t="s">
        <v>46</v>
      </c>
      <c s="29" t="s">
        <v>95</v>
      </c>
      <c s="29" t="s">
        <v>418</v>
      </c>
      <c s="25" t="s">
        <v>48</v>
      </c>
      <c s="30" t="s">
        <v>419</v>
      </c>
      <c s="31" t="s">
        <v>155</v>
      </c>
      <c s="32">
        <v>26.12</v>
      </c>
      <c s="33">
        <v>0</v>
      </c>
      <c s="33">
        <f>ROUND(ROUND(H58,2)*ROUND(G58,3),2)</f>
      </c>
      <c s="31" t="s">
        <v>51</v>
      </c>
      <c r="O58">
        <f>(I58*21)/100</f>
      </c>
      <c t="s">
        <v>23</v>
      </c>
    </row>
    <row r="59" spans="1:5" ht="12.75">
      <c r="A59" s="34" t="s">
        <v>52</v>
      </c>
      <c r="E59" s="35" t="s">
        <v>1053</v>
      </c>
    </row>
    <row r="60" spans="1:5" ht="25.5">
      <c r="A60" s="36" t="s">
        <v>54</v>
      </c>
      <c r="E60" s="37" t="s">
        <v>1054</v>
      </c>
    </row>
    <row r="61" spans="1:5" ht="216.75">
      <c r="A61" t="s">
        <v>56</v>
      </c>
      <c r="E61" s="35" t="s">
        <v>422</v>
      </c>
    </row>
    <row r="62" spans="1:16" ht="12.75">
      <c r="A62" s="25" t="s">
        <v>46</v>
      </c>
      <c s="29" t="s">
        <v>98</v>
      </c>
      <c s="29" t="s">
        <v>424</v>
      </c>
      <c s="25" t="s">
        <v>48</v>
      </c>
      <c s="30" t="s">
        <v>425</v>
      </c>
      <c s="31" t="s">
        <v>155</v>
      </c>
      <c s="32">
        <v>115.54</v>
      </c>
      <c s="33">
        <v>0</v>
      </c>
      <c s="33">
        <f>ROUND(ROUND(H62,2)*ROUND(G62,3),2)</f>
      </c>
      <c s="31" t="s">
        <v>51</v>
      </c>
      <c r="O62">
        <f>(I62*21)/100</f>
      </c>
      <c t="s">
        <v>23</v>
      </c>
    </row>
    <row r="63" spans="1:5" ht="25.5">
      <c r="A63" s="34" t="s">
        <v>52</v>
      </c>
      <c r="E63" s="35" t="s">
        <v>1055</v>
      </c>
    </row>
    <row r="64" spans="1:5" ht="51">
      <c r="A64" s="36" t="s">
        <v>54</v>
      </c>
      <c r="E64" s="37" t="s">
        <v>1056</v>
      </c>
    </row>
    <row r="65" spans="1:5" ht="306">
      <c r="A65" t="s">
        <v>56</v>
      </c>
      <c r="E65" s="35" t="s">
        <v>427</v>
      </c>
    </row>
    <row r="66" spans="1:16" ht="12.75">
      <c r="A66" s="25" t="s">
        <v>46</v>
      </c>
      <c s="29" t="s">
        <v>100</v>
      </c>
      <c s="29" t="s">
        <v>435</v>
      </c>
      <c s="25" t="s">
        <v>48</v>
      </c>
      <c s="30" t="s">
        <v>436</v>
      </c>
      <c s="31" t="s">
        <v>155</v>
      </c>
      <c s="32">
        <v>26.12</v>
      </c>
      <c s="33">
        <v>0</v>
      </c>
      <c s="33">
        <f>ROUND(ROUND(H66,2)*ROUND(G66,3),2)</f>
      </c>
      <c s="31" t="s">
        <v>51</v>
      </c>
      <c r="O66">
        <f>(I66*21)/100</f>
      </c>
      <c t="s">
        <v>23</v>
      </c>
    </row>
    <row r="67" spans="1:5" ht="12.75">
      <c r="A67" s="34" t="s">
        <v>52</v>
      </c>
      <c r="E67" s="35" t="s">
        <v>1057</v>
      </c>
    </row>
    <row r="68" spans="1:5" ht="25.5">
      <c r="A68" s="36" t="s">
        <v>54</v>
      </c>
      <c r="E68" s="37" t="s">
        <v>1058</v>
      </c>
    </row>
    <row r="69" spans="1:5" ht="255">
      <c r="A69" t="s">
        <v>56</v>
      </c>
      <c r="E69" s="35" t="s">
        <v>439</v>
      </c>
    </row>
    <row r="70" spans="1:16" ht="12.75">
      <c r="A70" s="25" t="s">
        <v>46</v>
      </c>
      <c s="29" t="s">
        <v>107</v>
      </c>
      <c s="29" t="s">
        <v>441</v>
      </c>
      <c s="25" t="s">
        <v>48</v>
      </c>
      <c s="30" t="s">
        <v>442</v>
      </c>
      <c s="31" t="s">
        <v>155</v>
      </c>
      <c s="32">
        <v>20.4</v>
      </c>
      <c s="33">
        <v>0</v>
      </c>
      <c s="33">
        <f>ROUND(ROUND(H70,2)*ROUND(G70,3),2)</f>
      </c>
      <c s="31" t="s">
        <v>51</v>
      </c>
      <c r="O70">
        <f>(I70*21)/100</f>
      </c>
      <c t="s">
        <v>23</v>
      </c>
    </row>
    <row r="71" spans="1:5" ht="38.25">
      <c r="A71" s="34" t="s">
        <v>52</v>
      </c>
      <c r="E71" s="35" t="s">
        <v>1059</v>
      </c>
    </row>
    <row r="72" spans="1:5" ht="25.5">
      <c r="A72" s="36" t="s">
        <v>54</v>
      </c>
      <c r="E72" s="37" t="s">
        <v>1060</v>
      </c>
    </row>
    <row r="73" spans="1:5" ht="255">
      <c r="A73" t="s">
        <v>56</v>
      </c>
      <c r="E73" s="35" t="s">
        <v>445</v>
      </c>
    </row>
    <row r="74" spans="1:18" ht="12.75" customHeight="1">
      <c r="A74" s="6" t="s">
        <v>45</v>
      </c>
      <c s="6"/>
      <c s="40" t="s">
        <v>23</v>
      </c>
      <c s="6"/>
      <c s="27" t="s">
        <v>490</v>
      </c>
      <c s="6"/>
      <c s="6"/>
      <c s="6"/>
      <c s="41">
        <f>0+Q74</f>
      </c>
      <c s="6"/>
      <c r="O74">
        <f>0+R74</f>
      </c>
      <c r="Q74">
        <f>0+I75+I79</f>
      </c>
      <c>
        <f>0+O75+O79</f>
      </c>
    </row>
    <row r="75" spans="1:16" ht="12.75">
      <c r="A75" s="25" t="s">
        <v>46</v>
      </c>
      <c s="29" t="s">
        <v>112</v>
      </c>
      <c s="29" t="s">
        <v>1061</v>
      </c>
      <c s="25" t="s">
        <v>48</v>
      </c>
      <c s="30" t="s">
        <v>1062</v>
      </c>
      <c s="31" t="s">
        <v>164</v>
      </c>
      <c s="32">
        <v>169.05</v>
      </c>
      <c s="33">
        <v>0</v>
      </c>
      <c s="33">
        <f>ROUND(ROUND(H75,2)*ROUND(G75,3),2)</f>
      </c>
      <c s="31" t="s">
        <v>51</v>
      </c>
      <c r="O75">
        <f>(I75*21)/100</f>
      </c>
      <c t="s">
        <v>23</v>
      </c>
    </row>
    <row r="76" spans="1:5" ht="38.25">
      <c r="A76" s="34" t="s">
        <v>52</v>
      </c>
      <c r="E76" s="35" t="s">
        <v>1063</v>
      </c>
    </row>
    <row r="77" spans="1:5" ht="114.75">
      <c r="A77" s="36" t="s">
        <v>54</v>
      </c>
      <c r="E77" s="37" t="s">
        <v>1064</v>
      </c>
    </row>
    <row r="78" spans="1:5" ht="127.5">
      <c r="A78" t="s">
        <v>56</v>
      </c>
      <c r="E78" s="35" t="s">
        <v>1065</v>
      </c>
    </row>
    <row r="79" spans="1:16" ht="12.75">
      <c r="A79" s="25" t="s">
        <v>46</v>
      </c>
      <c s="29" t="s">
        <v>117</v>
      </c>
      <c s="29" t="s">
        <v>1066</v>
      </c>
      <c s="25" t="s">
        <v>48</v>
      </c>
      <c s="30" t="s">
        <v>1067</v>
      </c>
      <c s="31" t="s">
        <v>155</v>
      </c>
      <c s="32">
        <v>27.9</v>
      </c>
      <c s="33">
        <v>0</v>
      </c>
      <c s="33">
        <f>ROUND(ROUND(H79,2)*ROUND(G79,3),2)</f>
      </c>
      <c s="31" t="s">
        <v>51</v>
      </c>
      <c r="O79">
        <f>(I79*21)/100</f>
      </c>
      <c t="s">
        <v>23</v>
      </c>
    </row>
    <row r="80" spans="1:5" ht="25.5">
      <c r="A80" s="34" t="s">
        <v>52</v>
      </c>
      <c r="E80" s="35" t="s">
        <v>1068</v>
      </c>
    </row>
    <row r="81" spans="1:5" ht="76.5">
      <c r="A81" s="36" t="s">
        <v>54</v>
      </c>
      <c r="E81" s="37" t="s">
        <v>1069</v>
      </c>
    </row>
    <row r="82" spans="1:5" ht="267.75">
      <c r="A82" t="s">
        <v>56</v>
      </c>
      <c r="E82" s="35" t="s">
        <v>615</v>
      </c>
    </row>
    <row r="83" spans="1:18" ht="12.75" customHeight="1">
      <c r="A83" s="6" t="s">
        <v>45</v>
      </c>
      <c s="6"/>
      <c s="40" t="s">
        <v>33</v>
      </c>
      <c s="6"/>
      <c s="27" t="s">
        <v>631</v>
      </c>
      <c s="6"/>
      <c s="6"/>
      <c s="6"/>
      <c s="41">
        <f>0+Q83</f>
      </c>
      <c s="6"/>
      <c r="O83">
        <f>0+R83</f>
      </c>
      <c r="Q83">
        <f>0+I84</f>
      </c>
      <c>
        <f>0+O84</f>
      </c>
    </row>
    <row r="84" spans="1:16" ht="12.75">
      <c r="A84" s="25" t="s">
        <v>46</v>
      </c>
      <c s="29" t="s">
        <v>119</v>
      </c>
      <c s="29" t="s">
        <v>1070</v>
      </c>
      <c s="25" t="s">
        <v>48</v>
      </c>
      <c s="30" t="s">
        <v>1071</v>
      </c>
      <c s="31" t="s">
        <v>155</v>
      </c>
      <c s="32">
        <v>9.36</v>
      </c>
      <c s="33">
        <v>0</v>
      </c>
      <c s="33">
        <f>ROUND(ROUND(H84,2)*ROUND(G84,3),2)</f>
      </c>
      <c s="31" t="s">
        <v>51</v>
      </c>
      <c r="O84">
        <f>(I84*21)/100</f>
      </c>
      <c t="s">
        <v>23</v>
      </c>
    </row>
    <row r="85" spans="1:5" ht="25.5">
      <c r="A85" s="34" t="s">
        <v>52</v>
      </c>
      <c r="E85" s="35" t="s">
        <v>1072</v>
      </c>
    </row>
    <row r="86" spans="1:5" ht="76.5">
      <c r="A86" s="36" t="s">
        <v>54</v>
      </c>
      <c r="E86" s="37" t="s">
        <v>1073</v>
      </c>
    </row>
    <row r="87" spans="1:5" ht="76.5">
      <c r="A87" t="s">
        <v>56</v>
      </c>
      <c r="E87" s="35" t="s">
        <v>683</v>
      </c>
    </row>
    <row r="88" spans="1:18" ht="12.75" customHeight="1">
      <c r="A88" s="6" t="s">
        <v>45</v>
      </c>
      <c s="6"/>
      <c s="40" t="s">
        <v>35</v>
      </c>
      <c s="6"/>
      <c s="27" t="s">
        <v>161</v>
      </c>
      <c s="6"/>
      <c s="6"/>
      <c s="6"/>
      <c s="41">
        <f>0+Q88</f>
      </c>
      <c s="6"/>
      <c r="O88">
        <f>0+R88</f>
      </c>
      <c r="Q88">
        <f>0+I89</f>
      </c>
      <c>
        <f>0+O89</f>
      </c>
    </row>
    <row r="89" spans="1:16" ht="12.75">
      <c r="A89" s="25" t="s">
        <v>46</v>
      </c>
      <c s="29" t="s">
        <v>124</v>
      </c>
      <c s="29" t="s">
        <v>1074</v>
      </c>
      <c s="25" t="s">
        <v>48</v>
      </c>
      <c s="30" t="s">
        <v>1075</v>
      </c>
      <c s="31" t="s">
        <v>164</v>
      </c>
      <c s="32">
        <v>37.62</v>
      </c>
      <c s="33">
        <v>0</v>
      </c>
      <c s="33">
        <f>ROUND(ROUND(H89,2)*ROUND(G89,3),2)</f>
      </c>
      <c s="31" t="s">
        <v>51</v>
      </c>
      <c r="O89">
        <f>(I89*21)/100</f>
      </c>
      <c t="s">
        <v>23</v>
      </c>
    </row>
    <row r="90" spans="1:5" ht="12.75">
      <c r="A90" s="34" t="s">
        <v>52</v>
      </c>
      <c r="E90" s="35" t="s">
        <v>1076</v>
      </c>
    </row>
    <row r="91" spans="1:5" ht="63.75">
      <c r="A91" s="36" t="s">
        <v>54</v>
      </c>
      <c r="E91" s="37" t="s">
        <v>1077</v>
      </c>
    </row>
    <row r="92" spans="1:5" ht="76.5">
      <c r="A92" t="s">
        <v>56</v>
      </c>
      <c r="E92" s="35" t="s">
        <v>725</v>
      </c>
    </row>
    <row r="93" spans="1:18" ht="12.75" customHeight="1">
      <c r="A93" s="6" t="s">
        <v>45</v>
      </c>
      <c s="6"/>
      <c s="40" t="s">
        <v>40</v>
      </c>
      <c s="6"/>
      <c s="27" t="s">
        <v>177</v>
      </c>
      <c s="6"/>
      <c s="6"/>
      <c s="6"/>
      <c s="41">
        <f>0+Q93</f>
      </c>
      <c s="6"/>
      <c r="O93">
        <f>0+R93</f>
      </c>
      <c r="Q93">
        <f>0+I94+I98+I102+I106</f>
      </c>
      <c>
        <f>0+O94+O98+O102+O106</f>
      </c>
    </row>
    <row r="94" spans="1:16" ht="12.75">
      <c r="A94" s="25" t="s">
        <v>46</v>
      </c>
      <c s="29" t="s">
        <v>126</v>
      </c>
      <c s="29" t="s">
        <v>1078</v>
      </c>
      <c s="25" t="s">
        <v>48</v>
      </c>
      <c s="30" t="s">
        <v>1079</v>
      </c>
      <c s="31" t="s">
        <v>261</v>
      </c>
      <c s="32">
        <v>32</v>
      </c>
      <c s="33">
        <v>0</v>
      </c>
      <c s="33">
        <f>ROUND(ROUND(H94,2)*ROUND(G94,3),2)</f>
      </c>
      <c s="31" t="s">
        <v>51</v>
      </c>
      <c r="O94">
        <f>(I94*21)/100</f>
      </c>
      <c t="s">
        <v>23</v>
      </c>
    </row>
    <row r="95" spans="1:5" ht="25.5">
      <c r="A95" s="34" t="s">
        <v>52</v>
      </c>
      <c r="E95" s="35" t="s">
        <v>1080</v>
      </c>
    </row>
    <row r="96" spans="1:5" ht="63.75">
      <c r="A96" s="36" t="s">
        <v>54</v>
      </c>
      <c r="E96" s="37" t="s">
        <v>1081</v>
      </c>
    </row>
    <row r="97" spans="1:5" ht="102">
      <c r="A97" t="s">
        <v>56</v>
      </c>
      <c r="E97" s="35" t="s">
        <v>234</v>
      </c>
    </row>
    <row r="98" spans="1:16" ht="12.75">
      <c r="A98" s="25" t="s">
        <v>46</v>
      </c>
      <c s="29" t="s">
        <v>128</v>
      </c>
      <c s="29" t="s">
        <v>1082</v>
      </c>
      <c s="25" t="s">
        <v>48</v>
      </c>
      <c s="30" t="s">
        <v>1083</v>
      </c>
      <c s="31" t="s">
        <v>261</v>
      </c>
      <c s="32">
        <v>32</v>
      </c>
      <c s="33">
        <v>0</v>
      </c>
      <c s="33">
        <f>ROUND(ROUND(H98,2)*ROUND(G98,3),2)</f>
      </c>
      <c s="31" t="s">
        <v>51</v>
      </c>
      <c r="O98">
        <f>(I98*21)/100</f>
      </c>
      <c t="s">
        <v>23</v>
      </c>
    </row>
    <row r="99" spans="1:5" ht="12.75">
      <c r="A99" s="34" t="s">
        <v>52</v>
      </c>
      <c r="E99" s="35" t="s">
        <v>1084</v>
      </c>
    </row>
    <row r="100" spans="1:5" ht="12.75">
      <c r="A100" s="36" t="s">
        <v>54</v>
      </c>
      <c r="E100" s="37" t="s">
        <v>1085</v>
      </c>
    </row>
    <row r="101" spans="1:5" ht="51">
      <c r="A101" t="s">
        <v>56</v>
      </c>
      <c r="E101" s="35" t="s">
        <v>187</v>
      </c>
    </row>
    <row r="102" spans="1:16" ht="12.75">
      <c r="A102" s="25" t="s">
        <v>46</v>
      </c>
      <c s="29" t="s">
        <v>235</v>
      </c>
      <c s="29" t="s">
        <v>1086</v>
      </c>
      <c s="25" t="s">
        <v>48</v>
      </c>
      <c s="30" t="s">
        <v>1087</v>
      </c>
      <c s="31" t="s">
        <v>1088</v>
      </c>
      <c s="32">
        <v>6272</v>
      </c>
      <c s="33">
        <v>0</v>
      </c>
      <c s="33">
        <f>ROUND(ROUND(H102,2)*ROUND(G102,3),2)</f>
      </c>
      <c s="31" t="s">
        <v>51</v>
      </c>
      <c r="O102">
        <f>(I102*21)/100</f>
      </c>
      <c t="s">
        <v>23</v>
      </c>
    </row>
    <row r="103" spans="1:5" ht="12.75">
      <c r="A103" s="34" t="s">
        <v>52</v>
      </c>
      <c r="E103" s="35" t="s">
        <v>1089</v>
      </c>
    </row>
    <row r="104" spans="1:5" ht="12.75">
      <c r="A104" s="36" t="s">
        <v>54</v>
      </c>
      <c r="E104" s="37" t="s">
        <v>1090</v>
      </c>
    </row>
    <row r="105" spans="1:5" ht="76.5">
      <c r="A105" t="s">
        <v>56</v>
      </c>
      <c r="E105" s="35" t="s">
        <v>229</v>
      </c>
    </row>
    <row r="106" spans="1:16" ht="12.75">
      <c r="A106" s="25" t="s">
        <v>46</v>
      </c>
      <c s="29" t="s">
        <v>239</v>
      </c>
      <c s="29" t="s">
        <v>1091</v>
      </c>
      <c s="25" t="s">
        <v>48</v>
      </c>
      <c s="30" t="s">
        <v>1092</v>
      </c>
      <c s="31" t="s">
        <v>139</v>
      </c>
      <c s="32">
        <v>13.64</v>
      </c>
      <c s="33">
        <v>0</v>
      </c>
      <c s="33">
        <f>ROUND(ROUND(H106,2)*ROUND(G106,3),2)</f>
      </c>
      <c s="31" t="s">
        <v>51</v>
      </c>
      <c r="O106">
        <f>(I106*21)/100</f>
      </c>
      <c t="s">
        <v>23</v>
      </c>
    </row>
    <row r="107" spans="1:5" ht="89.25">
      <c r="A107" s="34" t="s">
        <v>52</v>
      </c>
      <c r="E107" s="35" t="s">
        <v>1093</v>
      </c>
    </row>
    <row r="108" spans="1:5" ht="63.75">
      <c r="A108" s="36" t="s">
        <v>54</v>
      </c>
      <c r="E108" s="37" t="s">
        <v>1094</v>
      </c>
    </row>
    <row r="109" spans="1:5" ht="51">
      <c r="A109" t="s">
        <v>56</v>
      </c>
      <c r="E109" s="35" t="s">
        <v>1003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11</v>
      </c>
      <c s="1"/>
      <c s="1"/>
      <c s="1"/>
      <c s="1" t="s">
        <v>0</v>
      </c>
      <c s="1"/>
      <c s="1"/>
      <c s="1"/>
      <c s="1"/>
      <c s="1"/>
      <c r="P1" t="s">
        <v>22</v>
      </c>
    </row>
    <row r="2" spans="2:16" ht="25" customHeight="1">
      <c r="B2" s="1"/>
      <c s="1"/>
      <c s="1"/>
      <c s="2" t="s">
        <v>13</v>
      </c>
      <c s="1"/>
      <c s="1"/>
      <c s="6"/>
      <c s="6"/>
      <c s="1"/>
      <c r="O2">
        <f>0+O8+O25+O58+O63+O68+O73+O218+O223</f>
      </c>
      <c t="s">
        <v>22</v>
      </c>
    </row>
    <row r="3" spans="1:16" ht="15" customHeight="1">
      <c r="A3" t="s">
        <v>12</v>
      </c>
      <c s="12" t="s">
        <v>14</v>
      </c>
      <c s="13" t="s">
        <v>15</v>
      </c>
      <c s="1"/>
      <c s="14" t="s">
        <v>16</v>
      </c>
      <c s="1"/>
      <c s="9"/>
      <c s="8" t="s">
        <v>1095</v>
      </c>
      <c s="38">
        <f>0+I8+I25+I58+I63+I68+I73+I218+I223</f>
      </c>
      <c s="10"/>
      <c r="O3" t="s">
        <v>19</v>
      </c>
      <c t="s">
        <v>23</v>
      </c>
    </row>
    <row r="4" spans="1:16" ht="15" customHeight="1">
      <c r="A4" t="s">
        <v>17</v>
      </c>
      <c s="16" t="s">
        <v>18</v>
      </c>
      <c s="17" t="s">
        <v>1095</v>
      </c>
      <c s="6"/>
      <c s="18" t="s">
        <v>1096</v>
      </c>
      <c s="6"/>
      <c s="6"/>
      <c s="19"/>
      <c s="19"/>
      <c s="6"/>
      <c r="O4" t="s">
        <v>20</v>
      </c>
      <c t="s">
        <v>23</v>
      </c>
    </row>
    <row r="5" spans="1:16" ht="12.75" customHeight="1">
      <c r="A5" s="15" t="s">
        <v>26</v>
      </c>
      <c s="15" t="s">
        <v>28</v>
      </c>
      <c s="15" t="s">
        <v>30</v>
      </c>
      <c s="15" t="s">
        <v>31</v>
      </c>
      <c s="15" t="s">
        <v>32</v>
      </c>
      <c s="15" t="s">
        <v>34</v>
      </c>
      <c s="15" t="s">
        <v>36</v>
      </c>
      <c s="15" t="s">
        <v>38</v>
      </c>
      <c s="15"/>
      <c s="15" t="s">
        <v>43</v>
      </c>
      <c r="O5" t="s">
        <v>21</v>
      </c>
      <c t="s">
        <v>23</v>
      </c>
    </row>
    <row r="6" spans="1:10" ht="12.75" customHeight="1">
      <c r="A6" s="15"/>
      <c s="15"/>
      <c s="15"/>
      <c s="15"/>
      <c s="15"/>
      <c s="15"/>
      <c s="15"/>
      <c s="15" t="s">
        <v>39</v>
      </c>
      <c s="15" t="s">
        <v>41</v>
      </c>
      <c s="15"/>
    </row>
    <row r="7" spans="1:10" ht="12.75" customHeight="1">
      <c r="A7" s="15" t="s">
        <v>27</v>
      </c>
      <c s="15" t="s">
        <v>29</v>
      </c>
      <c s="15" t="s">
        <v>23</v>
      </c>
      <c s="15" t="s">
        <v>22</v>
      </c>
      <c s="15" t="s">
        <v>33</v>
      </c>
      <c s="15" t="s">
        <v>35</v>
      </c>
      <c s="15" t="s">
        <v>37</v>
      </c>
      <c s="15" t="s">
        <v>40</v>
      </c>
      <c s="15" t="s">
        <v>42</v>
      </c>
      <c s="15" t="s">
        <v>44</v>
      </c>
    </row>
    <row r="8" spans="1:18" ht="12.75" customHeight="1">
      <c r="A8" s="19" t="s">
        <v>45</v>
      </c>
      <c s="19"/>
      <c s="26" t="s">
        <v>27</v>
      </c>
      <c s="19"/>
      <c s="27" t="s">
        <v>25</v>
      </c>
      <c s="19"/>
      <c s="19"/>
      <c s="19"/>
      <c s="28">
        <f>0+Q8</f>
      </c>
      <c s="19"/>
      <c r="O8">
        <f>0+R8</f>
      </c>
      <c r="Q8">
        <f>0+I9+I13+I17+I21</f>
      </c>
      <c>
        <f>0+O9+O13+O17+O21</f>
      </c>
    </row>
    <row r="9" spans="1:16" ht="25.5">
      <c r="A9" s="25" t="s">
        <v>46</v>
      </c>
      <c s="29" t="s">
        <v>29</v>
      </c>
      <c s="29" t="s">
        <v>247</v>
      </c>
      <c s="25" t="s">
        <v>48</v>
      </c>
      <c s="30" t="s">
        <v>248</v>
      </c>
      <c s="31" t="s">
        <v>139</v>
      </c>
      <c s="32">
        <v>19.8</v>
      </c>
      <c s="33">
        <v>0</v>
      </c>
      <c s="33">
        <f>ROUND(ROUND(H9,2)*ROUND(G9,3),2)</f>
      </c>
      <c s="31" t="s">
        <v>51</v>
      </c>
      <c r="O9">
        <f>(I9*21)/100</f>
      </c>
      <c t="s">
        <v>23</v>
      </c>
    </row>
    <row r="10" spans="1:5" ht="63.75">
      <c r="A10" s="34" t="s">
        <v>52</v>
      </c>
      <c r="E10" s="35" t="s">
        <v>249</v>
      </c>
    </row>
    <row r="11" spans="1:5" ht="12.75">
      <c r="A11" s="36" t="s">
        <v>54</v>
      </c>
      <c r="E11" s="37" t="s">
        <v>1097</v>
      </c>
    </row>
    <row r="12" spans="1:5" ht="140.25">
      <c r="A12" t="s">
        <v>56</v>
      </c>
      <c r="E12" s="35" t="s">
        <v>1098</v>
      </c>
    </row>
    <row r="13" spans="1:16" ht="25.5">
      <c r="A13" s="25" t="s">
        <v>46</v>
      </c>
      <c s="29" t="s">
        <v>23</v>
      </c>
      <c s="29" t="s">
        <v>252</v>
      </c>
      <c s="25" t="s">
        <v>48</v>
      </c>
      <c s="30" t="s">
        <v>248</v>
      </c>
      <c s="31" t="s">
        <v>139</v>
      </c>
      <c s="32">
        <v>62.5</v>
      </c>
      <c s="33">
        <v>0</v>
      </c>
      <c s="33">
        <f>ROUND(ROUND(H13,2)*ROUND(G13,3),2)</f>
      </c>
      <c s="31" t="s">
        <v>51</v>
      </c>
      <c r="O13">
        <f>(I13*21)/100</f>
      </c>
      <c t="s">
        <v>23</v>
      </c>
    </row>
    <row r="14" spans="1:5" ht="63.75">
      <c r="A14" s="34" t="s">
        <v>52</v>
      </c>
      <c r="E14" s="35" t="s">
        <v>1099</v>
      </c>
    </row>
    <row r="15" spans="1:5" ht="12.75">
      <c r="A15" s="36" t="s">
        <v>54</v>
      </c>
      <c r="E15" s="37" t="s">
        <v>1097</v>
      </c>
    </row>
    <row r="16" spans="1:5" ht="140.25">
      <c r="A16" t="s">
        <v>56</v>
      </c>
      <c r="E16" s="35" t="s">
        <v>1100</v>
      </c>
    </row>
    <row r="17" spans="1:16" ht="25.5">
      <c r="A17" s="25" t="s">
        <v>46</v>
      </c>
      <c s="29" t="s">
        <v>22</v>
      </c>
      <c s="29" t="s">
        <v>1101</v>
      </c>
      <c s="25" t="s">
        <v>48</v>
      </c>
      <c s="30" t="s">
        <v>1102</v>
      </c>
      <c s="31" t="s">
        <v>139</v>
      </c>
      <c s="32">
        <v>4.3</v>
      </c>
      <c s="33">
        <v>0</v>
      </c>
      <c s="33">
        <f>ROUND(ROUND(H17,2)*ROUND(G17,3),2)</f>
      </c>
      <c s="31" t="s">
        <v>51</v>
      </c>
      <c r="O17">
        <f>(I17*21)/100</f>
      </c>
      <c t="s">
        <v>23</v>
      </c>
    </row>
    <row r="18" spans="1:5" ht="12.75">
      <c r="A18" s="34" t="s">
        <v>52</v>
      </c>
      <c r="E18" s="35" t="s">
        <v>48</v>
      </c>
    </row>
    <row r="19" spans="1:5" ht="12.75">
      <c r="A19" s="36" t="s">
        <v>54</v>
      </c>
      <c r="E19" s="37" t="s">
        <v>1097</v>
      </c>
    </row>
    <row r="20" spans="1:5" ht="140.25">
      <c r="A20" t="s">
        <v>56</v>
      </c>
      <c r="E20" s="35" t="s">
        <v>1098</v>
      </c>
    </row>
    <row r="21" spans="1:16" ht="25.5">
      <c r="A21" s="25" t="s">
        <v>46</v>
      </c>
      <c s="29" t="s">
        <v>33</v>
      </c>
      <c s="29" t="s">
        <v>1103</v>
      </c>
      <c s="25" t="s">
        <v>48</v>
      </c>
      <c s="30" t="s">
        <v>1104</v>
      </c>
      <c s="31" t="s">
        <v>139</v>
      </c>
      <c s="32">
        <v>1</v>
      </c>
      <c s="33">
        <v>0</v>
      </c>
      <c s="33">
        <f>ROUND(ROUND(H21,2)*ROUND(G21,3),2)</f>
      </c>
      <c s="31" t="s">
        <v>51</v>
      </c>
      <c r="O21">
        <f>(I21*21)/100</f>
      </c>
      <c t="s">
        <v>23</v>
      </c>
    </row>
    <row r="22" spans="1:5" ht="12.75">
      <c r="A22" s="34" t="s">
        <v>52</v>
      </c>
      <c r="E22" s="35" t="s">
        <v>48</v>
      </c>
    </row>
    <row r="23" spans="1:5" ht="12.75">
      <c r="A23" s="36" t="s">
        <v>54</v>
      </c>
      <c r="E23" s="37" t="s">
        <v>1097</v>
      </c>
    </row>
    <row r="24" spans="1:5" ht="140.25">
      <c r="A24" t="s">
        <v>56</v>
      </c>
      <c r="E24" s="35" t="s">
        <v>1098</v>
      </c>
    </row>
    <row r="25" spans="1:18" ht="12.75" customHeight="1">
      <c r="A25" s="6" t="s">
        <v>45</v>
      </c>
      <c s="6"/>
      <c s="40" t="s">
        <v>29</v>
      </c>
      <c s="6"/>
      <c s="27" t="s">
        <v>152</v>
      </c>
      <c s="6"/>
      <c s="6"/>
      <c s="6"/>
      <c s="41">
        <f>0+Q25</f>
      </c>
      <c s="6"/>
      <c r="O25">
        <f>0+R25</f>
      </c>
      <c r="Q25">
        <f>0+I26+I30+I34+I38+I42+I46+I50+I54</f>
      </c>
      <c>
        <f>0+O26+O30+O34+O38+O42+O46+O50+O54</f>
      </c>
    </row>
    <row r="26" spans="1:16" ht="12.75">
      <c r="A26" s="25" t="s">
        <v>46</v>
      </c>
      <c s="29" t="s">
        <v>35</v>
      </c>
      <c s="29" t="s">
        <v>1105</v>
      </c>
      <c s="25" t="s">
        <v>48</v>
      </c>
      <c s="30" t="s">
        <v>1106</v>
      </c>
      <c s="31" t="s">
        <v>164</v>
      </c>
      <c s="32">
        <v>135</v>
      </c>
      <c s="33">
        <v>0</v>
      </c>
      <c s="33">
        <f>ROUND(ROUND(H26,2)*ROUND(G26,3),2)</f>
      </c>
      <c s="31" t="s">
        <v>51</v>
      </c>
      <c r="O26">
        <f>(I26*21)/100</f>
      </c>
      <c t="s">
        <v>23</v>
      </c>
    </row>
    <row r="27" spans="1:5" ht="12.75">
      <c r="A27" s="34" t="s">
        <v>52</v>
      </c>
      <c r="E27" s="35" t="s">
        <v>48</v>
      </c>
    </row>
    <row r="28" spans="1:5" ht="12.75">
      <c r="A28" s="36" t="s">
        <v>54</v>
      </c>
      <c r="E28" s="37" t="s">
        <v>1097</v>
      </c>
    </row>
    <row r="29" spans="1:5" ht="12.75">
      <c r="A29" t="s">
        <v>56</v>
      </c>
      <c r="E29" s="35" t="s">
        <v>1107</v>
      </c>
    </row>
    <row r="30" spans="1:16" ht="25.5">
      <c r="A30" s="25" t="s">
        <v>46</v>
      </c>
      <c s="29" t="s">
        <v>37</v>
      </c>
      <c s="29" t="s">
        <v>1108</v>
      </c>
      <c s="25" t="s">
        <v>48</v>
      </c>
      <c s="30" t="s">
        <v>1109</v>
      </c>
      <c s="31" t="s">
        <v>155</v>
      </c>
      <c s="32">
        <v>2.7</v>
      </c>
      <c s="33">
        <v>0</v>
      </c>
      <c s="33">
        <f>ROUND(ROUND(H30,2)*ROUND(G30,3),2)</f>
      </c>
      <c s="31" t="s">
        <v>51</v>
      </c>
      <c r="O30">
        <f>(I30*21)/100</f>
      </c>
      <c t="s">
        <v>23</v>
      </c>
    </row>
    <row r="31" spans="1:5" ht="12.75">
      <c r="A31" s="34" t="s">
        <v>52</v>
      </c>
      <c r="E31" s="35" t="s">
        <v>48</v>
      </c>
    </row>
    <row r="32" spans="1:5" ht="12.75">
      <c r="A32" s="36" t="s">
        <v>54</v>
      </c>
      <c r="E32" s="37" t="s">
        <v>1097</v>
      </c>
    </row>
    <row r="33" spans="1:5" ht="63.75">
      <c r="A33" t="s">
        <v>56</v>
      </c>
      <c r="E33" s="35" t="s">
        <v>1110</v>
      </c>
    </row>
    <row r="34" spans="1:16" ht="12.75">
      <c r="A34" s="25" t="s">
        <v>46</v>
      </c>
      <c s="29" t="s">
        <v>72</v>
      </c>
      <c s="29" t="s">
        <v>401</v>
      </c>
      <c s="25" t="s">
        <v>48</v>
      </c>
      <c s="30" t="s">
        <v>402</v>
      </c>
      <c s="31" t="s">
        <v>155</v>
      </c>
      <c s="32">
        <v>11.1</v>
      </c>
      <c s="33">
        <v>0</v>
      </c>
      <c s="33">
        <f>ROUND(ROUND(H34,2)*ROUND(G34,3),2)</f>
      </c>
      <c s="31" t="s">
        <v>51</v>
      </c>
      <c r="O34">
        <f>(I34*21)/100</f>
      </c>
      <c t="s">
        <v>23</v>
      </c>
    </row>
    <row r="35" spans="1:5" ht="12.75">
      <c r="A35" s="34" t="s">
        <v>52</v>
      </c>
      <c r="E35" s="35" t="s">
        <v>48</v>
      </c>
    </row>
    <row r="36" spans="1:5" ht="12.75">
      <c r="A36" s="36" t="s">
        <v>54</v>
      </c>
      <c r="E36" s="37" t="s">
        <v>1097</v>
      </c>
    </row>
    <row r="37" spans="1:5" ht="318.75">
      <c r="A37" t="s">
        <v>56</v>
      </c>
      <c r="E37" s="35" t="s">
        <v>1111</v>
      </c>
    </row>
    <row r="38" spans="1:16" ht="12.75">
      <c r="A38" s="25" t="s">
        <v>46</v>
      </c>
      <c s="29" t="s">
        <v>77</v>
      </c>
      <c s="29" t="s">
        <v>1112</v>
      </c>
      <c s="25" t="s">
        <v>48</v>
      </c>
      <c s="30" t="s">
        <v>1113</v>
      </c>
      <c s="31" t="s">
        <v>1114</v>
      </c>
      <c s="32">
        <v>222</v>
      </c>
      <c s="33">
        <v>0</v>
      </c>
      <c s="33">
        <f>ROUND(ROUND(H38,2)*ROUND(G38,3),2)</f>
      </c>
      <c s="31" t="s">
        <v>51</v>
      </c>
      <c r="O38">
        <f>(I38*21)/100</f>
      </c>
      <c t="s">
        <v>23</v>
      </c>
    </row>
    <row r="39" spans="1:5" ht="12.75">
      <c r="A39" s="34" t="s">
        <v>52</v>
      </c>
      <c r="E39" s="35" t="s">
        <v>48</v>
      </c>
    </row>
    <row r="40" spans="1:5" ht="12.75">
      <c r="A40" s="36" t="s">
        <v>54</v>
      </c>
      <c r="E40" s="37" t="s">
        <v>1097</v>
      </c>
    </row>
    <row r="41" spans="1:5" ht="25.5">
      <c r="A41" t="s">
        <v>56</v>
      </c>
      <c r="E41" s="35" t="s">
        <v>1115</v>
      </c>
    </row>
    <row r="42" spans="1:16" ht="12.75">
      <c r="A42" s="25" t="s">
        <v>46</v>
      </c>
      <c s="29" t="s">
        <v>40</v>
      </c>
      <c s="29" t="s">
        <v>413</v>
      </c>
      <c s="25" t="s">
        <v>48</v>
      </c>
      <c s="30" t="s">
        <v>414</v>
      </c>
      <c s="31" t="s">
        <v>155</v>
      </c>
      <c s="32">
        <v>62.3</v>
      </c>
      <c s="33">
        <v>0</v>
      </c>
      <c s="33">
        <f>ROUND(ROUND(H42,2)*ROUND(G42,3),2)</f>
      </c>
      <c s="31" t="s">
        <v>51</v>
      </c>
      <c r="O42">
        <f>(I42*21)/100</f>
      </c>
      <c t="s">
        <v>23</v>
      </c>
    </row>
    <row r="43" spans="1:5" ht="12.75">
      <c r="A43" s="34" t="s">
        <v>52</v>
      </c>
      <c r="E43" s="35" t="s">
        <v>48</v>
      </c>
    </row>
    <row r="44" spans="1:5" ht="12.75">
      <c r="A44" s="36" t="s">
        <v>54</v>
      </c>
      <c r="E44" s="37" t="s">
        <v>1097</v>
      </c>
    </row>
    <row r="45" spans="1:5" ht="318.75">
      <c r="A45" t="s">
        <v>56</v>
      </c>
      <c r="E45" s="35" t="s">
        <v>1116</v>
      </c>
    </row>
    <row r="46" spans="1:16" ht="12.75">
      <c r="A46" s="25" t="s">
        <v>46</v>
      </c>
      <c s="29" t="s">
        <v>42</v>
      </c>
      <c s="29" t="s">
        <v>1117</v>
      </c>
      <c s="25" t="s">
        <v>48</v>
      </c>
      <c s="30" t="s">
        <v>1118</v>
      </c>
      <c s="31" t="s">
        <v>1114</v>
      </c>
      <c s="32">
        <v>373.7</v>
      </c>
      <c s="33">
        <v>0</v>
      </c>
      <c s="33">
        <f>ROUND(ROUND(H46,2)*ROUND(G46,3),2)</f>
      </c>
      <c s="31" t="s">
        <v>51</v>
      </c>
      <c r="O46">
        <f>(I46*21)/100</f>
      </c>
      <c t="s">
        <v>23</v>
      </c>
    </row>
    <row r="47" spans="1:5" ht="12.75">
      <c r="A47" s="34" t="s">
        <v>52</v>
      </c>
      <c r="E47" s="35" t="s">
        <v>48</v>
      </c>
    </row>
    <row r="48" spans="1:5" ht="12.75">
      <c r="A48" s="36" t="s">
        <v>54</v>
      </c>
      <c r="E48" s="37" t="s">
        <v>1097</v>
      </c>
    </row>
    <row r="49" spans="1:5" ht="25.5">
      <c r="A49" t="s">
        <v>56</v>
      </c>
      <c r="E49" s="35" t="s">
        <v>1115</v>
      </c>
    </row>
    <row r="50" spans="1:16" ht="12.75">
      <c r="A50" s="25" t="s">
        <v>46</v>
      </c>
      <c s="29" t="s">
        <v>44</v>
      </c>
      <c s="29" t="s">
        <v>441</v>
      </c>
      <c s="25" t="s">
        <v>48</v>
      </c>
      <c s="30" t="s">
        <v>442</v>
      </c>
      <c s="31" t="s">
        <v>155</v>
      </c>
      <c s="32">
        <v>60.1</v>
      </c>
      <c s="33">
        <v>0</v>
      </c>
      <c s="33">
        <f>ROUND(ROUND(H50,2)*ROUND(G50,3),2)</f>
      </c>
      <c s="31" t="s">
        <v>51</v>
      </c>
      <c r="O50">
        <f>(I50*21)/100</f>
      </c>
      <c t="s">
        <v>23</v>
      </c>
    </row>
    <row r="51" spans="1:5" ht="12.75">
      <c r="A51" s="34" t="s">
        <v>52</v>
      </c>
      <c r="E51" s="35" t="s">
        <v>48</v>
      </c>
    </row>
    <row r="52" spans="1:5" ht="12.75">
      <c r="A52" s="36" t="s">
        <v>54</v>
      </c>
      <c r="E52" s="37" t="s">
        <v>1097</v>
      </c>
    </row>
    <row r="53" spans="1:5" ht="229.5">
      <c r="A53" t="s">
        <v>56</v>
      </c>
      <c r="E53" s="35" t="s">
        <v>1119</v>
      </c>
    </row>
    <row r="54" spans="1:16" ht="12.75">
      <c r="A54" s="25" t="s">
        <v>46</v>
      </c>
      <c s="29" t="s">
        <v>92</v>
      </c>
      <c s="29" t="s">
        <v>1120</v>
      </c>
      <c s="25" t="s">
        <v>48</v>
      </c>
      <c s="30" t="s">
        <v>1121</v>
      </c>
      <c s="31" t="s">
        <v>164</v>
      </c>
      <c s="32">
        <v>135</v>
      </c>
      <c s="33">
        <v>0</v>
      </c>
      <c s="33">
        <f>ROUND(ROUND(H54,2)*ROUND(G54,3),2)</f>
      </c>
      <c s="31" t="s">
        <v>51</v>
      </c>
      <c r="O54">
        <f>(I54*21)/100</f>
      </c>
      <c t="s">
        <v>23</v>
      </c>
    </row>
    <row r="55" spans="1:5" ht="12.75">
      <c r="A55" s="34" t="s">
        <v>52</v>
      </c>
      <c r="E55" s="35" t="s">
        <v>48</v>
      </c>
    </row>
    <row r="56" spans="1:5" ht="12.75">
      <c r="A56" s="36" t="s">
        <v>54</v>
      </c>
      <c r="E56" s="37" t="s">
        <v>1097</v>
      </c>
    </row>
    <row r="57" spans="1:5" ht="38.25">
      <c r="A57" t="s">
        <v>56</v>
      </c>
      <c r="E57" s="35" t="s">
        <v>1122</v>
      </c>
    </row>
    <row r="58" spans="1:18" ht="12.75" customHeight="1">
      <c r="A58" s="6" t="s">
        <v>45</v>
      </c>
      <c s="6"/>
      <c s="40" t="s">
        <v>23</v>
      </c>
      <c s="6"/>
      <c s="27" t="s">
        <v>490</v>
      </c>
      <c s="6"/>
      <c s="6"/>
      <c s="6"/>
      <c s="41">
        <f>0+Q58</f>
      </c>
      <c s="6"/>
      <c r="O58">
        <f>0+R58</f>
      </c>
      <c r="Q58">
        <f>0+I59</f>
      </c>
      <c>
        <f>0+O59</f>
      </c>
    </row>
    <row r="59" spans="1:16" ht="12.75">
      <c r="A59" s="25" t="s">
        <v>46</v>
      </c>
      <c s="29" t="s">
        <v>95</v>
      </c>
      <c s="29" t="s">
        <v>1123</v>
      </c>
      <c s="25" t="s">
        <v>48</v>
      </c>
      <c s="30" t="s">
        <v>1124</v>
      </c>
      <c s="31" t="s">
        <v>155</v>
      </c>
      <c s="32">
        <v>7</v>
      </c>
      <c s="33">
        <v>0</v>
      </c>
      <c s="33">
        <f>ROUND(ROUND(H59,2)*ROUND(G59,3),2)</f>
      </c>
      <c s="31" t="s">
        <v>51</v>
      </c>
      <c r="O59">
        <f>(I59*21)/100</f>
      </c>
      <c t="s">
        <v>23</v>
      </c>
    </row>
    <row r="60" spans="1:5" ht="12.75">
      <c r="A60" s="34" t="s">
        <v>52</v>
      </c>
      <c r="E60" s="35" t="s">
        <v>48</v>
      </c>
    </row>
    <row r="61" spans="1:5" ht="12.75">
      <c r="A61" s="36" t="s">
        <v>54</v>
      </c>
      <c r="E61" s="37" t="s">
        <v>1097</v>
      </c>
    </row>
    <row r="62" spans="1:5" ht="369.75">
      <c r="A62" t="s">
        <v>56</v>
      </c>
      <c r="E62" s="35" t="s">
        <v>1125</v>
      </c>
    </row>
    <row r="63" spans="1:18" ht="12.75" customHeight="1">
      <c r="A63" s="6" t="s">
        <v>45</v>
      </c>
      <c s="6"/>
      <c s="40" t="s">
        <v>33</v>
      </c>
      <c s="6"/>
      <c s="27" t="s">
        <v>631</v>
      </c>
      <c s="6"/>
      <c s="6"/>
      <c s="6"/>
      <c s="41">
        <f>0+Q63</f>
      </c>
      <c s="6"/>
      <c r="O63">
        <f>0+R63</f>
      </c>
      <c r="Q63">
        <f>0+I64</f>
      </c>
      <c>
        <f>0+O64</f>
      </c>
    </row>
    <row r="64" spans="1:16" ht="12.75">
      <c r="A64" s="25" t="s">
        <v>46</v>
      </c>
      <c s="29" t="s">
        <v>98</v>
      </c>
      <c s="29" t="s">
        <v>679</v>
      </c>
      <c s="25" t="s">
        <v>48</v>
      </c>
      <c s="30" t="s">
        <v>680</v>
      </c>
      <c s="31" t="s">
        <v>155</v>
      </c>
      <c s="32">
        <v>9.5</v>
      </c>
      <c s="33">
        <v>0</v>
      </c>
      <c s="33">
        <f>ROUND(ROUND(H64,2)*ROUND(G64,3),2)</f>
      </c>
      <c s="31" t="s">
        <v>51</v>
      </c>
      <c r="O64">
        <f>(I64*21)/100</f>
      </c>
      <c t="s">
        <v>23</v>
      </c>
    </row>
    <row r="65" spans="1:5" ht="12.75">
      <c r="A65" s="34" t="s">
        <v>52</v>
      </c>
      <c r="E65" s="35" t="s">
        <v>48</v>
      </c>
    </row>
    <row r="66" spans="1:5" ht="12.75">
      <c r="A66" s="36" t="s">
        <v>54</v>
      </c>
      <c r="E66" s="37" t="s">
        <v>1097</v>
      </c>
    </row>
    <row r="67" spans="1:5" ht="38.25">
      <c r="A67" t="s">
        <v>56</v>
      </c>
      <c r="E67" s="35" t="s">
        <v>1126</v>
      </c>
    </row>
    <row r="68" spans="1:18" ht="12.75" customHeight="1">
      <c r="A68" s="6" t="s">
        <v>45</v>
      </c>
      <c s="6"/>
      <c s="40" t="s">
        <v>35</v>
      </c>
      <c s="6"/>
      <c s="27" t="s">
        <v>161</v>
      </c>
      <c s="6"/>
      <c s="6"/>
      <c s="6"/>
      <c s="41">
        <f>0+Q68</f>
      </c>
      <c s="6"/>
      <c r="O68">
        <f>0+R68</f>
      </c>
      <c r="Q68">
        <f>0+I69</f>
      </c>
      <c>
        <f>0+O69</f>
      </c>
    </row>
    <row r="69" spans="1:16" ht="12.75">
      <c r="A69" s="25" t="s">
        <v>46</v>
      </c>
      <c s="29" t="s">
        <v>100</v>
      </c>
      <c s="29" t="s">
        <v>1127</v>
      </c>
      <c s="25" t="s">
        <v>48</v>
      </c>
      <c s="30" t="s">
        <v>1128</v>
      </c>
      <c s="31" t="s">
        <v>155</v>
      </c>
      <c s="32">
        <v>2.7</v>
      </c>
      <c s="33">
        <v>0</v>
      </c>
      <c s="33">
        <f>ROUND(ROUND(H69,2)*ROUND(G69,3),2)</f>
      </c>
      <c s="31" t="s">
        <v>51</v>
      </c>
      <c r="O69">
        <f>(I69*21)/100</f>
      </c>
      <c t="s">
        <v>23</v>
      </c>
    </row>
    <row r="70" spans="1:5" ht="12.75">
      <c r="A70" s="34" t="s">
        <v>52</v>
      </c>
      <c r="E70" s="35" t="s">
        <v>48</v>
      </c>
    </row>
    <row r="71" spans="1:5" ht="12.75">
      <c r="A71" s="36" t="s">
        <v>54</v>
      </c>
      <c r="E71" s="37" t="s">
        <v>1097</v>
      </c>
    </row>
    <row r="72" spans="1:5" ht="51">
      <c r="A72" t="s">
        <v>56</v>
      </c>
      <c r="E72" s="35" t="s">
        <v>1129</v>
      </c>
    </row>
    <row r="73" spans="1:18" ht="12.75" customHeight="1">
      <c r="A73" s="6" t="s">
        <v>45</v>
      </c>
      <c s="6"/>
      <c s="40" t="s">
        <v>72</v>
      </c>
      <c s="6"/>
      <c s="27" t="s">
        <v>797</v>
      </c>
      <c s="6"/>
      <c s="6"/>
      <c s="6"/>
      <c s="41">
        <f>0+Q73</f>
      </c>
      <c s="6"/>
      <c r="O73">
        <f>0+R73</f>
      </c>
      <c r="Q73">
        <f>0+I74+I78+I82+I86+I90+I94+I98+I102+I106+I110+I114+I118+I122+I126+I130+I134+I138+I142+I146+I150+I154+I158+I162+I166+I170+I174+I178+I182+I186+I190+I194+I198+I202+I206+I210+I214</f>
      </c>
      <c>
        <f>0+O74+O78+O82+O86+O90+O94+O98+O102+O106+O110+O114+O118+O122+O126+O130+O134+O138+O142+O146+O150+O154+O158+O162+O166+O170+O174+O178+O182+O186+O190+O194+O198+O202+O206+O210+O214</f>
      </c>
    </row>
    <row r="74" spans="1:16" ht="12.75">
      <c r="A74" s="25" t="s">
        <v>46</v>
      </c>
      <c s="29" t="s">
        <v>107</v>
      </c>
      <c s="29" t="s">
        <v>1130</v>
      </c>
      <c s="25" t="s">
        <v>48</v>
      </c>
      <c s="30" t="s">
        <v>1131</v>
      </c>
      <c s="31" t="s">
        <v>261</v>
      </c>
      <c s="32">
        <v>270</v>
      </c>
      <c s="33">
        <v>0</v>
      </c>
      <c s="33">
        <f>ROUND(ROUND(H74,2)*ROUND(G74,3),2)</f>
      </c>
      <c s="31" t="s">
        <v>51</v>
      </c>
      <c r="O74">
        <f>(I74*21)/100</f>
      </c>
      <c t="s">
        <v>23</v>
      </c>
    </row>
    <row r="75" spans="1:5" ht="12.75">
      <c r="A75" s="34" t="s">
        <v>52</v>
      </c>
      <c r="E75" s="35" t="s">
        <v>48</v>
      </c>
    </row>
    <row r="76" spans="1:5" ht="12.75">
      <c r="A76" s="36" t="s">
        <v>54</v>
      </c>
      <c r="E76" s="37" t="s">
        <v>1097</v>
      </c>
    </row>
    <row r="77" spans="1:5" ht="76.5">
      <c r="A77" t="s">
        <v>56</v>
      </c>
      <c r="E77" s="35" t="s">
        <v>1132</v>
      </c>
    </row>
    <row r="78" spans="1:16" ht="12.75">
      <c r="A78" s="25" t="s">
        <v>46</v>
      </c>
      <c s="29" t="s">
        <v>112</v>
      </c>
      <c s="29" t="s">
        <v>1133</v>
      </c>
      <c s="25" t="s">
        <v>48</v>
      </c>
      <c s="30" t="s">
        <v>1134</v>
      </c>
      <c s="31" t="s">
        <v>261</v>
      </c>
      <c s="32">
        <v>60</v>
      </c>
      <c s="33">
        <v>0</v>
      </c>
      <c s="33">
        <f>ROUND(ROUND(H78,2)*ROUND(G78,3),2)</f>
      </c>
      <c s="31" t="s">
        <v>51</v>
      </c>
      <c r="O78">
        <f>(I78*21)/100</f>
      </c>
      <c t="s">
        <v>23</v>
      </c>
    </row>
    <row r="79" spans="1:5" ht="12.75">
      <c r="A79" s="34" t="s">
        <v>52</v>
      </c>
      <c r="E79" s="35" t="s">
        <v>48</v>
      </c>
    </row>
    <row r="80" spans="1:5" ht="12.75">
      <c r="A80" s="36" t="s">
        <v>54</v>
      </c>
      <c r="E80" s="37" t="s">
        <v>1097</v>
      </c>
    </row>
    <row r="81" spans="1:5" ht="76.5">
      <c r="A81" t="s">
        <v>56</v>
      </c>
      <c r="E81" s="35" t="s">
        <v>1132</v>
      </c>
    </row>
    <row r="82" spans="1:16" ht="12.75">
      <c r="A82" s="25" t="s">
        <v>46</v>
      </c>
      <c s="29" t="s">
        <v>117</v>
      </c>
      <c s="29" t="s">
        <v>1135</v>
      </c>
      <c s="25" t="s">
        <v>48</v>
      </c>
      <c s="30" t="s">
        <v>1136</v>
      </c>
      <c s="31" t="s">
        <v>261</v>
      </c>
      <c s="32">
        <v>135</v>
      </c>
      <c s="33">
        <v>0</v>
      </c>
      <c s="33">
        <f>ROUND(ROUND(H82,2)*ROUND(G82,3),2)</f>
      </c>
      <c s="31" t="s">
        <v>51</v>
      </c>
      <c r="O82">
        <f>(I82*21)/100</f>
      </c>
      <c t="s">
        <v>23</v>
      </c>
    </row>
    <row r="83" spans="1:5" ht="12.75">
      <c r="A83" s="34" t="s">
        <v>52</v>
      </c>
      <c r="E83" s="35" t="s">
        <v>48</v>
      </c>
    </row>
    <row r="84" spans="1:5" ht="12.75">
      <c r="A84" s="36" t="s">
        <v>54</v>
      </c>
      <c r="E84" s="37" t="s">
        <v>1097</v>
      </c>
    </row>
    <row r="85" spans="1:5" ht="76.5">
      <c r="A85" t="s">
        <v>56</v>
      </c>
      <c r="E85" s="35" t="s">
        <v>1132</v>
      </c>
    </row>
    <row r="86" spans="1:16" ht="25.5">
      <c r="A86" s="25" t="s">
        <v>46</v>
      </c>
      <c s="29" t="s">
        <v>119</v>
      </c>
      <c s="29" t="s">
        <v>1137</v>
      </c>
      <c s="25" t="s">
        <v>48</v>
      </c>
      <c s="30" t="s">
        <v>1138</v>
      </c>
      <c s="31" t="s">
        <v>103</v>
      </c>
      <c s="32">
        <v>5</v>
      </c>
      <c s="33">
        <v>0</v>
      </c>
      <c s="33">
        <f>ROUND(ROUND(H86,2)*ROUND(G86,3),2)</f>
      </c>
      <c s="31" t="s">
        <v>51</v>
      </c>
      <c r="O86">
        <f>(I86*21)/100</f>
      </c>
      <c t="s">
        <v>23</v>
      </c>
    </row>
    <row r="87" spans="1:5" ht="12.75">
      <c r="A87" s="34" t="s">
        <v>52</v>
      </c>
      <c r="E87" s="35" t="s">
        <v>48</v>
      </c>
    </row>
    <row r="88" spans="1:5" ht="12.75">
      <c r="A88" s="36" t="s">
        <v>54</v>
      </c>
      <c r="E88" s="37" t="s">
        <v>1097</v>
      </c>
    </row>
    <row r="89" spans="1:5" ht="102">
      <c r="A89" t="s">
        <v>56</v>
      </c>
      <c r="E89" s="35" t="s">
        <v>1139</v>
      </c>
    </row>
    <row r="90" spans="1:16" ht="38.25">
      <c r="A90" s="25" t="s">
        <v>46</v>
      </c>
      <c s="29" t="s">
        <v>124</v>
      </c>
      <c s="29" t="s">
        <v>1140</v>
      </c>
      <c s="25" t="s">
        <v>48</v>
      </c>
      <c s="30" t="s">
        <v>1141</v>
      </c>
      <c s="31" t="s">
        <v>586</v>
      </c>
      <c s="32">
        <v>56</v>
      </c>
      <c s="33">
        <v>0</v>
      </c>
      <c s="33">
        <f>ROUND(ROUND(H90,2)*ROUND(G90,3),2)</f>
      </c>
      <c s="31" t="s">
        <v>51</v>
      </c>
      <c r="O90">
        <f>(I90*21)/100</f>
      </c>
      <c t="s">
        <v>23</v>
      </c>
    </row>
    <row r="91" spans="1:5" ht="12.75">
      <c r="A91" s="34" t="s">
        <v>52</v>
      </c>
      <c r="E91" s="35" t="s">
        <v>48</v>
      </c>
    </row>
    <row r="92" spans="1:5" ht="12.75">
      <c r="A92" s="36" t="s">
        <v>54</v>
      </c>
      <c r="E92" s="37" t="s">
        <v>1097</v>
      </c>
    </row>
    <row r="93" spans="1:5" ht="102">
      <c r="A93" t="s">
        <v>56</v>
      </c>
      <c r="E93" s="35" t="s">
        <v>1142</v>
      </c>
    </row>
    <row r="94" spans="1:16" ht="12.75">
      <c r="A94" s="25" t="s">
        <v>46</v>
      </c>
      <c s="29" t="s">
        <v>126</v>
      </c>
      <c s="29" t="s">
        <v>1143</v>
      </c>
      <c s="25" t="s">
        <v>48</v>
      </c>
      <c s="30" t="s">
        <v>1144</v>
      </c>
      <c s="31" t="s">
        <v>261</v>
      </c>
      <c s="32">
        <v>115</v>
      </c>
      <c s="33">
        <v>0</v>
      </c>
      <c s="33">
        <f>ROUND(ROUND(H94,2)*ROUND(G94,3),2)</f>
      </c>
      <c s="31" t="s">
        <v>51</v>
      </c>
      <c r="O94">
        <f>(I94*21)/100</f>
      </c>
      <c t="s">
        <v>23</v>
      </c>
    </row>
    <row r="95" spans="1:5" ht="12.75">
      <c r="A95" s="34" t="s">
        <v>52</v>
      </c>
      <c r="E95" s="35" t="s">
        <v>48</v>
      </c>
    </row>
    <row r="96" spans="1:5" ht="12.75">
      <c r="A96" s="36" t="s">
        <v>54</v>
      </c>
      <c r="E96" s="37" t="s">
        <v>1097</v>
      </c>
    </row>
    <row r="97" spans="1:5" ht="127.5">
      <c r="A97" t="s">
        <v>56</v>
      </c>
      <c r="E97" s="35" t="s">
        <v>1145</v>
      </c>
    </row>
    <row r="98" spans="1:16" ht="12.75">
      <c r="A98" s="25" t="s">
        <v>46</v>
      </c>
      <c s="29" t="s">
        <v>128</v>
      </c>
      <c s="29" t="s">
        <v>1146</v>
      </c>
      <c s="25" t="s">
        <v>48</v>
      </c>
      <c s="30" t="s">
        <v>1147</v>
      </c>
      <c s="31" t="s">
        <v>261</v>
      </c>
      <c s="32">
        <v>7</v>
      </c>
      <c s="33">
        <v>0</v>
      </c>
      <c s="33">
        <f>ROUND(ROUND(H98,2)*ROUND(G98,3),2)</f>
      </c>
      <c s="31" t="s">
        <v>51</v>
      </c>
      <c r="O98">
        <f>(I98*21)/100</f>
      </c>
      <c t="s">
        <v>23</v>
      </c>
    </row>
    <row r="99" spans="1:5" ht="12.75">
      <c r="A99" s="34" t="s">
        <v>52</v>
      </c>
      <c r="E99" s="35" t="s">
        <v>48</v>
      </c>
    </row>
    <row r="100" spans="1:5" ht="12.75">
      <c r="A100" s="36" t="s">
        <v>54</v>
      </c>
      <c r="E100" s="37" t="s">
        <v>1097</v>
      </c>
    </row>
    <row r="101" spans="1:5" ht="102">
      <c r="A101" t="s">
        <v>56</v>
      </c>
      <c r="E101" s="35" t="s">
        <v>1148</v>
      </c>
    </row>
    <row r="102" spans="1:16" ht="12.75">
      <c r="A102" s="25" t="s">
        <v>46</v>
      </c>
      <c s="29" t="s">
        <v>235</v>
      </c>
      <c s="29" t="s">
        <v>1149</v>
      </c>
      <c s="25" t="s">
        <v>48</v>
      </c>
      <c s="30" t="s">
        <v>1150</v>
      </c>
      <c s="31" t="s">
        <v>261</v>
      </c>
      <c s="32">
        <v>148.5</v>
      </c>
      <c s="33">
        <v>0</v>
      </c>
      <c s="33">
        <f>ROUND(ROUND(H102,2)*ROUND(G102,3),2)</f>
      </c>
      <c s="31" t="s">
        <v>51</v>
      </c>
      <c r="O102">
        <f>(I102*21)/100</f>
      </c>
      <c t="s">
        <v>23</v>
      </c>
    </row>
    <row r="103" spans="1:5" ht="12.75">
      <c r="A103" s="34" t="s">
        <v>52</v>
      </c>
      <c r="E103" s="35" t="s">
        <v>48</v>
      </c>
    </row>
    <row r="104" spans="1:5" ht="12.75">
      <c r="A104" s="36" t="s">
        <v>54</v>
      </c>
      <c r="E104" s="37" t="s">
        <v>1097</v>
      </c>
    </row>
    <row r="105" spans="1:5" ht="127.5">
      <c r="A105" t="s">
        <v>56</v>
      </c>
      <c r="E105" s="35" t="s">
        <v>1151</v>
      </c>
    </row>
    <row r="106" spans="1:16" ht="12.75">
      <c r="A106" s="25" t="s">
        <v>46</v>
      </c>
      <c s="29" t="s">
        <v>239</v>
      </c>
      <c s="29" t="s">
        <v>1152</v>
      </c>
      <c s="25" t="s">
        <v>48</v>
      </c>
      <c s="30" t="s">
        <v>1153</v>
      </c>
      <c s="31" t="s">
        <v>103</v>
      </c>
      <c s="32">
        <v>14</v>
      </c>
      <c s="33">
        <v>0</v>
      </c>
      <c s="33">
        <f>ROUND(ROUND(H106,2)*ROUND(G106,3),2)</f>
      </c>
      <c s="31" t="s">
        <v>51</v>
      </c>
      <c r="O106">
        <f>(I106*21)/100</f>
      </c>
      <c t="s">
        <v>23</v>
      </c>
    </row>
    <row r="107" spans="1:5" ht="12.75">
      <c r="A107" s="34" t="s">
        <v>52</v>
      </c>
      <c r="E107" s="35" t="s">
        <v>48</v>
      </c>
    </row>
    <row r="108" spans="1:5" ht="12.75">
      <c r="A108" s="36" t="s">
        <v>54</v>
      </c>
      <c r="E108" s="37" t="s">
        <v>1097</v>
      </c>
    </row>
    <row r="109" spans="1:5" ht="76.5">
      <c r="A109" t="s">
        <v>56</v>
      </c>
      <c r="E109" s="35" t="s">
        <v>1154</v>
      </c>
    </row>
    <row r="110" spans="1:16" ht="12.75">
      <c r="A110" s="25" t="s">
        <v>46</v>
      </c>
      <c s="29" t="s">
        <v>332</v>
      </c>
      <c s="29" t="s">
        <v>1155</v>
      </c>
      <c s="25" t="s">
        <v>48</v>
      </c>
      <c s="30" t="s">
        <v>1156</v>
      </c>
      <c s="31" t="s">
        <v>103</v>
      </c>
      <c s="32">
        <v>7</v>
      </c>
      <c s="33">
        <v>0</v>
      </c>
      <c s="33">
        <f>ROUND(ROUND(H110,2)*ROUND(G110,3),2)</f>
      </c>
      <c s="31" t="s">
        <v>51</v>
      </c>
      <c r="O110">
        <f>(I110*21)/100</f>
      </c>
      <c t="s">
        <v>23</v>
      </c>
    </row>
    <row r="111" spans="1:5" ht="12.75">
      <c r="A111" s="34" t="s">
        <v>52</v>
      </c>
      <c r="E111" s="35" t="s">
        <v>48</v>
      </c>
    </row>
    <row r="112" spans="1:5" ht="12.75">
      <c r="A112" s="36" t="s">
        <v>54</v>
      </c>
      <c r="E112" s="37" t="s">
        <v>1097</v>
      </c>
    </row>
    <row r="113" spans="1:5" ht="102">
      <c r="A113" t="s">
        <v>56</v>
      </c>
      <c r="E113" s="35" t="s">
        <v>1157</v>
      </c>
    </row>
    <row r="114" spans="1:16" ht="12.75">
      <c r="A114" s="25" t="s">
        <v>46</v>
      </c>
      <c s="29" t="s">
        <v>335</v>
      </c>
      <c s="29" t="s">
        <v>1158</v>
      </c>
      <c s="25" t="s">
        <v>48</v>
      </c>
      <c s="30" t="s">
        <v>1159</v>
      </c>
      <c s="31" t="s">
        <v>103</v>
      </c>
      <c s="32">
        <v>7</v>
      </c>
      <c s="33">
        <v>0</v>
      </c>
      <c s="33">
        <f>ROUND(ROUND(H114,2)*ROUND(G114,3),2)</f>
      </c>
      <c s="31" t="s">
        <v>51</v>
      </c>
      <c r="O114">
        <f>(I114*21)/100</f>
      </c>
      <c t="s">
        <v>23</v>
      </c>
    </row>
    <row r="115" spans="1:5" ht="12.75">
      <c r="A115" s="34" t="s">
        <v>52</v>
      </c>
      <c r="E115" s="35" t="s">
        <v>48</v>
      </c>
    </row>
    <row r="116" spans="1:5" ht="12.75">
      <c r="A116" s="36" t="s">
        <v>54</v>
      </c>
      <c r="E116" s="37" t="s">
        <v>1097</v>
      </c>
    </row>
    <row r="117" spans="1:5" ht="102">
      <c r="A117" t="s">
        <v>56</v>
      </c>
      <c r="E117" s="35" t="s">
        <v>1160</v>
      </c>
    </row>
    <row r="118" spans="1:16" ht="25.5">
      <c r="A118" s="25" t="s">
        <v>46</v>
      </c>
      <c s="29" t="s">
        <v>341</v>
      </c>
      <c s="29" t="s">
        <v>1161</v>
      </c>
      <c s="25" t="s">
        <v>48</v>
      </c>
      <c s="30" t="s">
        <v>1162</v>
      </c>
      <c s="31" t="s">
        <v>261</v>
      </c>
      <c s="32">
        <v>14</v>
      </c>
      <c s="33">
        <v>0</v>
      </c>
      <c s="33">
        <f>ROUND(ROUND(H118,2)*ROUND(G118,3),2)</f>
      </c>
      <c s="31" t="s">
        <v>51</v>
      </c>
      <c r="O118">
        <f>(I118*21)/100</f>
      </c>
      <c t="s">
        <v>23</v>
      </c>
    </row>
    <row r="119" spans="1:5" ht="12.75">
      <c r="A119" s="34" t="s">
        <v>52</v>
      </c>
      <c r="E119" s="35" t="s">
        <v>48</v>
      </c>
    </row>
    <row r="120" spans="1:5" ht="12.75">
      <c r="A120" s="36" t="s">
        <v>54</v>
      </c>
      <c r="E120" s="37" t="s">
        <v>1097</v>
      </c>
    </row>
    <row r="121" spans="1:5" ht="89.25">
      <c r="A121" t="s">
        <v>56</v>
      </c>
      <c r="E121" s="35" t="s">
        <v>1163</v>
      </c>
    </row>
    <row r="122" spans="1:16" ht="12.75">
      <c r="A122" s="25" t="s">
        <v>46</v>
      </c>
      <c s="29" t="s">
        <v>347</v>
      </c>
      <c s="29" t="s">
        <v>1164</v>
      </c>
      <c s="25" t="s">
        <v>48</v>
      </c>
      <c s="30" t="s">
        <v>1165</v>
      </c>
      <c s="31" t="s">
        <v>261</v>
      </c>
      <c s="32">
        <v>48</v>
      </c>
      <c s="33">
        <v>0</v>
      </c>
      <c s="33">
        <f>ROUND(ROUND(H122,2)*ROUND(G122,3),2)</f>
      </c>
      <c s="31" t="s">
        <v>51</v>
      </c>
      <c r="O122">
        <f>(I122*21)/100</f>
      </c>
      <c t="s">
        <v>23</v>
      </c>
    </row>
    <row r="123" spans="1:5" ht="12.75">
      <c r="A123" s="34" t="s">
        <v>52</v>
      </c>
      <c r="E123" s="35" t="s">
        <v>48</v>
      </c>
    </row>
    <row r="124" spans="1:5" ht="12.75">
      <c r="A124" s="36" t="s">
        <v>54</v>
      </c>
      <c r="E124" s="37" t="s">
        <v>1097</v>
      </c>
    </row>
    <row r="125" spans="1:5" ht="89.25">
      <c r="A125" t="s">
        <v>56</v>
      </c>
      <c r="E125" s="35" t="s">
        <v>1163</v>
      </c>
    </row>
    <row r="126" spans="1:16" ht="12.75">
      <c r="A126" s="25" t="s">
        <v>46</v>
      </c>
      <c s="29" t="s">
        <v>353</v>
      </c>
      <c s="29" t="s">
        <v>1166</v>
      </c>
      <c s="25" t="s">
        <v>48</v>
      </c>
      <c s="30" t="s">
        <v>1167</v>
      </c>
      <c s="31" t="s">
        <v>261</v>
      </c>
      <c s="32">
        <v>270</v>
      </c>
      <c s="33">
        <v>0</v>
      </c>
      <c s="33">
        <f>ROUND(ROUND(H126,2)*ROUND(G126,3),2)</f>
      </c>
      <c s="31" t="s">
        <v>51</v>
      </c>
      <c r="O126">
        <f>(I126*21)/100</f>
      </c>
      <c t="s">
        <v>23</v>
      </c>
    </row>
    <row r="127" spans="1:5" ht="12.75">
      <c r="A127" s="34" t="s">
        <v>52</v>
      </c>
      <c r="E127" s="35" t="s">
        <v>48</v>
      </c>
    </row>
    <row r="128" spans="1:5" ht="12.75">
      <c r="A128" s="36" t="s">
        <v>54</v>
      </c>
      <c r="E128" s="37" t="s">
        <v>1097</v>
      </c>
    </row>
    <row r="129" spans="1:5" ht="89.25">
      <c r="A129" t="s">
        <v>56</v>
      </c>
      <c r="E129" s="35" t="s">
        <v>1163</v>
      </c>
    </row>
    <row r="130" spans="1:16" ht="25.5">
      <c r="A130" s="25" t="s">
        <v>46</v>
      </c>
      <c s="29" t="s">
        <v>359</v>
      </c>
      <c s="29" t="s">
        <v>1168</v>
      </c>
      <c s="25" t="s">
        <v>48</v>
      </c>
      <c s="30" t="s">
        <v>1169</v>
      </c>
      <c s="31" t="s">
        <v>103</v>
      </c>
      <c s="32">
        <v>14</v>
      </c>
      <c s="33">
        <v>0</v>
      </c>
      <c s="33">
        <f>ROUND(ROUND(H130,2)*ROUND(G130,3),2)</f>
      </c>
      <c s="31" t="s">
        <v>51</v>
      </c>
      <c r="O130">
        <f>(I130*21)/100</f>
      </c>
      <c t="s">
        <v>23</v>
      </c>
    </row>
    <row r="131" spans="1:5" ht="12.75">
      <c r="A131" s="34" t="s">
        <v>52</v>
      </c>
      <c r="E131" s="35" t="s">
        <v>48</v>
      </c>
    </row>
    <row r="132" spans="1:5" ht="12.75">
      <c r="A132" s="36" t="s">
        <v>54</v>
      </c>
      <c r="E132" s="37" t="s">
        <v>1097</v>
      </c>
    </row>
    <row r="133" spans="1:5" ht="102">
      <c r="A133" t="s">
        <v>56</v>
      </c>
      <c r="E133" s="35" t="s">
        <v>1170</v>
      </c>
    </row>
    <row r="134" spans="1:16" ht="25.5">
      <c r="A134" s="25" t="s">
        <v>46</v>
      </c>
      <c s="29" t="s">
        <v>365</v>
      </c>
      <c s="29" t="s">
        <v>1171</v>
      </c>
      <c s="25" t="s">
        <v>48</v>
      </c>
      <c s="30" t="s">
        <v>1172</v>
      </c>
      <c s="31" t="s">
        <v>103</v>
      </c>
      <c s="32">
        <v>4</v>
      </c>
      <c s="33">
        <v>0</v>
      </c>
      <c s="33">
        <f>ROUND(ROUND(H134,2)*ROUND(G134,3),2)</f>
      </c>
      <c s="31" t="s">
        <v>51</v>
      </c>
      <c r="O134">
        <f>(I134*21)/100</f>
      </c>
      <c t="s">
        <v>23</v>
      </c>
    </row>
    <row r="135" spans="1:5" ht="12.75">
      <c r="A135" s="34" t="s">
        <v>52</v>
      </c>
      <c r="E135" s="35" t="s">
        <v>48</v>
      </c>
    </row>
    <row r="136" spans="1:5" ht="12.75">
      <c r="A136" s="36" t="s">
        <v>54</v>
      </c>
      <c r="E136" s="37" t="s">
        <v>1097</v>
      </c>
    </row>
    <row r="137" spans="1:5" ht="102">
      <c r="A137" t="s">
        <v>56</v>
      </c>
      <c r="E137" s="35" t="s">
        <v>1170</v>
      </c>
    </row>
    <row r="138" spans="1:16" ht="25.5">
      <c r="A138" s="25" t="s">
        <v>46</v>
      </c>
      <c s="29" t="s">
        <v>371</v>
      </c>
      <c s="29" t="s">
        <v>1173</v>
      </c>
      <c s="25" t="s">
        <v>48</v>
      </c>
      <c s="30" t="s">
        <v>1174</v>
      </c>
      <c s="31" t="s">
        <v>103</v>
      </c>
      <c s="32">
        <v>12</v>
      </c>
      <c s="33">
        <v>0</v>
      </c>
      <c s="33">
        <f>ROUND(ROUND(H138,2)*ROUND(G138,3),2)</f>
      </c>
      <c s="31" t="s">
        <v>51</v>
      </c>
      <c r="O138">
        <f>(I138*21)/100</f>
      </c>
      <c t="s">
        <v>23</v>
      </c>
    </row>
    <row r="139" spans="1:5" ht="12.75">
      <c r="A139" s="34" t="s">
        <v>52</v>
      </c>
      <c r="E139" s="35" t="s">
        <v>48</v>
      </c>
    </row>
    <row r="140" spans="1:5" ht="12.75">
      <c r="A140" s="36" t="s">
        <v>54</v>
      </c>
      <c r="E140" s="37" t="s">
        <v>1097</v>
      </c>
    </row>
    <row r="141" spans="1:5" ht="102">
      <c r="A141" t="s">
        <v>56</v>
      </c>
      <c r="E141" s="35" t="s">
        <v>1170</v>
      </c>
    </row>
    <row r="142" spans="1:16" ht="25.5">
      <c r="A142" s="25" t="s">
        <v>46</v>
      </c>
      <c s="29" t="s">
        <v>374</v>
      </c>
      <c s="29" t="s">
        <v>1175</v>
      </c>
      <c s="25" t="s">
        <v>48</v>
      </c>
      <c s="30" t="s">
        <v>1176</v>
      </c>
      <c s="31" t="s">
        <v>103</v>
      </c>
      <c s="32">
        <v>2</v>
      </c>
      <c s="33">
        <v>0</v>
      </c>
      <c s="33">
        <f>ROUND(ROUND(H142,2)*ROUND(G142,3),2)</f>
      </c>
      <c s="31" t="s">
        <v>51</v>
      </c>
      <c r="O142">
        <f>(I142*21)/100</f>
      </c>
      <c t="s">
        <v>23</v>
      </c>
    </row>
    <row r="143" spans="1:5" ht="12.75">
      <c r="A143" s="34" t="s">
        <v>52</v>
      </c>
      <c r="E143" s="35" t="s">
        <v>48</v>
      </c>
    </row>
    <row r="144" spans="1:5" ht="12.75">
      <c r="A144" s="36" t="s">
        <v>54</v>
      </c>
      <c r="E144" s="37" t="s">
        <v>1097</v>
      </c>
    </row>
    <row r="145" spans="1:5" ht="102">
      <c r="A145" t="s">
        <v>56</v>
      </c>
      <c r="E145" s="35" t="s">
        <v>1170</v>
      </c>
    </row>
    <row r="146" spans="1:16" ht="12.75">
      <c r="A146" s="25" t="s">
        <v>46</v>
      </c>
      <c s="29" t="s">
        <v>379</v>
      </c>
      <c s="29" t="s">
        <v>1177</v>
      </c>
      <c s="25" t="s">
        <v>48</v>
      </c>
      <c s="30" t="s">
        <v>1178</v>
      </c>
      <c s="31" t="s">
        <v>261</v>
      </c>
      <c s="32">
        <v>270</v>
      </c>
      <c s="33">
        <v>0</v>
      </c>
      <c s="33">
        <f>ROUND(ROUND(H146,2)*ROUND(G146,3),2)</f>
      </c>
      <c s="31" t="s">
        <v>51</v>
      </c>
      <c r="O146">
        <f>(I146*21)/100</f>
      </c>
      <c t="s">
        <v>23</v>
      </c>
    </row>
    <row r="147" spans="1:5" ht="12.75">
      <c r="A147" s="34" t="s">
        <v>52</v>
      </c>
      <c r="E147" s="35" t="s">
        <v>48</v>
      </c>
    </row>
    <row r="148" spans="1:5" ht="12.75">
      <c r="A148" s="36" t="s">
        <v>54</v>
      </c>
      <c r="E148" s="37" t="s">
        <v>1097</v>
      </c>
    </row>
    <row r="149" spans="1:5" ht="76.5">
      <c r="A149" t="s">
        <v>56</v>
      </c>
      <c r="E149" s="35" t="s">
        <v>1179</v>
      </c>
    </row>
    <row r="150" spans="1:16" ht="12.75">
      <c r="A150" s="25" t="s">
        <v>46</v>
      </c>
      <c s="29" t="s">
        <v>382</v>
      </c>
      <c s="29" t="s">
        <v>1180</v>
      </c>
      <c s="25" t="s">
        <v>48</v>
      </c>
      <c s="30" t="s">
        <v>1181</v>
      </c>
      <c s="31" t="s">
        <v>103</v>
      </c>
      <c s="32">
        <v>30</v>
      </c>
      <c s="33">
        <v>0</v>
      </c>
      <c s="33">
        <f>ROUND(ROUND(H150,2)*ROUND(G150,3),2)</f>
      </c>
      <c s="31" t="s">
        <v>51</v>
      </c>
      <c r="O150">
        <f>(I150*21)/100</f>
      </c>
      <c t="s">
        <v>23</v>
      </c>
    </row>
    <row r="151" spans="1:5" ht="12.75">
      <c r="A151" s="34" t="s">
        <v>52</v>
      </c>
      <c r="E151" s="35" t="s">
        <v>48</v>
      </c>
    </row>
    <row r="152" spans="1:5" ht="12.75">
      <c r="A152" s="36" t="s">
        <v>54</v>
      </c>
      <c r="E152" s="37" t="s">
        <v>1097</v>
      </c>
    </row>
    <row r="153" spans="1:5" ht="89.25">
      <c r="A153" t="s">
        <v>56</v>
      </c>
      <c r="E153" s="35" t="s">
        <v>1182</v>
      </c>
    </row>
    <row r="154" spans="1:16" ht="12.75">
      <c r="A154" s="25" t="s">
        <v>46</v>
      </c>
      <c s="29" t="s">
        <v>388</v>
      </c>
      <c s="29" t="s">
        <v>1183</v>
      </c>
      <c s="25" t="s">
        <v>48</v>
      </c>
      <c s="30" t="s">
        <v>1184</v>
      </c>
      <c s="31" t="s">
        <v>261</v>
      </c>
      <c s="32">
        <v>270</v>
      </c>
      <c s="33">
        <v>0</v>
      </c>
      <c s="33">
        <f>ROUND(ROUND(H154,2)*ROUND(G154,3),2)</f>
      </c>
      <c s="31" t="s">
        <v>51</v>
      </c>
      <c r="O154">
        <f>(I154*21)/100</f>
      </c>
      <c t="s">
        <v>23</v>
      </c>
    </row>
    <row r="155" spans="1:5" ht="12.75">
      <c r="A155" s="34" t="s">
        <v>52</v>
      </c>
      <c r="E155" s="35" t="s">
        <v>48</v>
      </c>
    </row>
    <row r="156" spans="1:5" ht="12.75">
      <c r="A156" s="36" t="s">
        <v>54</v>
      </c>
      <c r="E156" s="37" t="s">
        <v>1097</v>
      </c>
    </row>
    <row r="157" spans="1:5" ht="114.75">
      <c r="A157" t="s">
        <v>56</v>
      </c>
      <c r="E157" s="35" t="s">
        <v>1185</v>
      </c>
    </row>
    <row r="158" spans="1:16" ht="25.5">
      <c r="A158" s="25" t="s">
        <v>46</v>
      </c>
      <c s="29" t="s">
        <v>394</v>
      </c>
      <c s="29" t="s">
        <v>1186</v>
      </c>
      <c s="25" t="s">
        <v>48</v>
      </c>
      <c s="30" t="s">
        <v>1187</v>
      </c>
      <c s="31" t="s">
        <v>103</v>
      </c>
      <c s="32">
        <v>2</v>
      </c>
      <c s="33">
        <v>0</v>
      </c>
      <c s="33">
        <f>ROUND(ROUND(H158,2)*ROUND(G158,3),2)</f>
      </c>
      <c s="31" t="s">
        <v>51</v>
      </c>
      <c r="O158">
        <f>(I158*21)/100</f>
      </c>
      <c t="s">
        <v>23</v>
      </c>
    </row>
    <row r="159" spans="1:5" ht="12.75">
      <c r="A159" s="34" t="s">
        <v>52</v>
      </c>
      <c r="E159" s="35" t="s">
        <v>48</v>
      </c>
    </row>
    <row r="160" spans="1:5" ht="12.75">
      <c r="A160" s="36" t="s">
        <v>54</v>
      </c>
      <c r="E160" s="37" t="s">
        <v>1097</v>
      </c>
    </row>
    <row r="161" spans="1:5" ht="114.75">
      <c r="A161" t="s">
        <v>56</v>
      </c>
      <c r="E161" s="35" t="s">
        <v>1188</v>
      </c>
    </row>
    <row r="162" spans="1:16" ht="25.5">
      <c r="A162" s="25" t="s">
        <v>46</v>
      </c>
      <c s="29" t="s">
        <v>400</v>
      </c>
      <c s="29" t="s">
        <v>1189</v>
      </c>
      <c s="25" t="s">
        <v>48</v>
      </c>
      <c s="30" t="s">
        <v>1190</v>
      </c>
      <c s="31" t="s">
        <v>103</v>
      </c>
      <c s="32">
        <v>2</v>
      </c>
      <c s="33">
        <v>0</v>
      </c>
      <c s="33">
        <f>ROUND(ROUND(H162,2)*ROUND(G162,3),2)</f>
      </c>
      <c s="31" t="s">
        <v>51</v>
      </c>
      <c r="O162">
        <f>(I162*21)/100</f>
      </c>
      <c t="s">
        <v>23</v>
      </c>
    </row>
    <row r="163" spans="1:5" ht="12.75">
      <c r="A163" s="34" t="s">
        <v>52</v>
      </c>
      <c r="E163" s="35" t="s">
        <v>48</v>
      </c>
    </row>
    <row r="164" spans="1:5" ht="12.75">
      <c r="A164" s="36" t="s">
        <v>54</v>
      </c>
      <c r="E164" s="37" t="s">
        <v>1097</v>
      </c>
    </row>
    <row r="165" spans="1:5" ht="102">
      <c r="A165" t="s">
        <v>56</v>
      </c>
      <c r="E165" s="35" t="s">
        <v>1191</v>
      </c>
    </row>
    <row r="166" spans="1:16" ht="12.75">
      <c r="A166" s="25" t="s">
        <v>46</v>
      </c>
      <c s="29" t="s">
        <v>406</v>
      </c>
      <c s="29" t="s">
        <v>1192</v>
      </c>
      <c s="25" t="s">
        <v>48</v>
      </c>
      <c s="30" t="s">
        <v>1193</v>
      </c>
      <c s="31" t="s">
        <v>103</v>
      </c>
      <c s="32">
        <v>4</v>
      </c>
      <c s="33">
        <v>0</v>
      </c>
      <c s="33">
        <f>ROUND(ROUND(H166,2)*ROUND(G166,3),2)</f>
      </c>
      <c s="31" t="s">
        <v>51</v>
      </c>
      <c r="O166">
        <f>(I166*21)/100</f>
      </c>
      <c t="s">
        <v>23</v>
      </c>
    </row>
    <row r="167" spans="1:5" ht="12.75">
      <c r="A167" s="34" t="s">
        <v>52</v>
      </c>
      <c r="E167" s="35" t="s">
        <v>48</v>
      </c>
    </row>
    <row r="168" spans="1:5" ht="12.75">
      <c r="A168" s="36" t="s">
        <v>54</v>
      </c>
      <c r="E168" s="37" t="s">
        <v>1097</v>
      </c>
    </row>
    <row r="169" spans="1:5" ht="89.25">
      <c r="A169" t="s">
        <v>56</v>
      </c>
      <c r="E169" s="35" t="s">
        <v>1194</v>
      </c>
    </row>
    <row r="170" spans="1:16" ht="12.75">
      <c r="A170" s="25" t="s">
        <v>46</v>
      </c>
      <c s="29" t="s">
        <v>409</v>
      </c>
      <c s="29" t="s">
        <v>1195</v>
      </c>
      <c s="25" t="s">
        <v>48</v>
      </c>
      <c s="30" t="s">
        <v>1196</v>
      </c>
      <c s="31" t="s">
        <v>103</v>
      </c>
      <c s="32">
        <v>2</v>
      </c>
      <c s="33">
        <v>0</v>
      </c>
      <c s="33">
        <f>ROUND(ROUND(H170,2)*ROUND(G170,3),2)</f>
      </c>
      <c s="31" t="s">
        <v>51</v>
      </c>
      <c r="O170">
        <f>(I170*21)/100</f>
      </c>
      <c t="s">
        <v>23</v>
      </c>
    </row>
    <row r="171" spans="1:5" ht="12.75">
      <c r="A171" s="34" t="s">
        <v>52</v>
      </c>
      <c r="E171" s="35" t="s">
        <v>48</v>
      </c>
    </row>
    <row r="172" spans="1:5" ht="12.75">
      <c r="A172" s="36" t="s">
        <v>54</v>
      </c>
      <c r="E172" s="37" t="s">
        <v>1097</v>
      </c>
    </row>
    <row r="173" spans="1:5" ht="114.75">
      <c r="A173" t="s">
        <v>56</v>
      </c>
      <c r="E173" s="35" t="s">
        <v>1197</v>
      </c>
    </row>
    <row r="174" spans="1:16" ht="12.75">
      <c r="A174" s="25" t="s">
        <v>46</v>
      </c>
      <c s="29" t="s">
        <v>412</v>
      </c>
      <c s="29" t="s">
        <v>1198</v>
      </c>
      <c s="25" t="s">
        <v>48</v>
      </c>
      <c s="30" t="s">
        <v>1199</v>
      </c>
      <c s="31" t="s">
        <v>103</v>
      </c>
      <c s="32">
        <v>2</v>
      </c>
      <c s="33">
        <v>0</v>
      </c>
      <c s="33">
        <f>ROUND(ROUND(H174,2)*ROUND(G174,3),2)</f>
      </c>
      <c s="31" t="s">
        <v>51</v>
      </c>
      <c r="O174">
        <f>(I174*21)/100</f>
      </c>
      <c t="s">
        <v>23</v>
      </c>
    </row>
    <row r="175" spans="1:5" ht="12.75">
      <c r="A175" s="34" t="s">
        <v>52</v>
      </c>
      <c r="E175" s="35" t="s">
        <v>48</v>
      </c>
    </row>
    <row r="176" spans="1:5" ht="12.75">
      <c r="A176" s="36" t="s">
        <v>54</v>
      </c>
      <c r="E176" s="37" t="s">
        <v>1097</v>
      </c>
    </row>
    <row r="177" spans="1:5" ht="114.75">
      <c r="A177" t="s">
        <v>56</v>
      </c>
      <c r="E177" s="35" t="s">
        <v>1197</v>
      </c>
    </row>
    <row r="178" spans="1:16" ht="12.75">
      <c r="A178" s="25" t="s">
        <v>46</v>
      </c>
      <c s="29" t="s">
        <v>417</v>
      </c>
      <c s="29" t="s">
        <v>1200</v>
      </c>
      <c s="25" t="s">
        <v>48</v>
      </c>
      <c s="30" t="s">
        <v>1201</v>
      </c>
      <c s="31" t="s">
        <v>103</v>
      </c>
      <c s="32">
        <v>2</v>
      </c>
      <c s="33">
        <v>0</v>
      </c>
      <c s="33">
        <f>ROUND(ROUND(H178,2)*ROUND(G178,3),2)</f>
      </c>
      <c s="31" t="s">
        <v>51</v>
      </c>
      <c r="O178">
        <f>(I178*21)/100</f>
      </c>
      <c t="s">
        <v>23</v>
      </c>
    </row>
    <row r="179" spans="1:5" ht="12.75">
      <c r="A179" s="34" t="s">
        <v>52</v>
      </c>
      <c r="E179" s="35" t="s">
        <v>48</v>
      </c>
    </row>
    <row r="180" spans="1:5" ht="12.75">
      <c r="A180" s="36" t="s">
        <v>54</v>
      </c>
      <c r="E180" s="37" t="s">
        <v>1097</v>
      </c>
    </row>
    <row r="181" spans="1:5" ht="114.75">
      <c r="A181" t="s">
        <v>56</v>
      </c>
      <c r="E181" s="35" t="s">
        <v>1197</v>
      </c>
    </row>
    <row r="182" spans="1:16" ht="12.75">
      <c r="A182" s="25" t="s">
        <v>46</v>
      </c>
      <c s="29" t="s">
        <v>423</v>
      </c>
      <c s="29" t="s">
        <v>1202</v>
      </c>
      <c s="25" t="s">
        <v>48</v>
      </c>
      <c s="30" t="s">
        <v>1203</v>
      </c>
      <c s="31" t="s">
        <v>103</v>
      </c>
      <c s="32">
        <v>4</v>
      </c>
      <c s="33">
        <v>0</v>
      </c>
      <c s="33">
        <f>ROUND(ROUND(H182,2)*ROUND(G182,3),2)</f>
      </c>
      <c s="31" t="s">
        <v>51</v>
      </c>
      <c r="O182">
        <f>(I182*21)/100</f>
      </c>
      <c t="s">
        <v>23</v>
      </c>
    </row>
    <row r="183" spans="1:5" ht="12.75">
      <c r="A183" s="34" t="s">
        <v>52</v>
      </c>
      <c r="E183" s="35" t="s">
        <v>48</v>
      </c>
    </row>
    <row r="184" spans="1:5" ht="12.75">
      <c r="A184" s="36" t="s">
        <v>54</v>
      </c>
      <c r="E184" s="37" t="s">
        <v>1097</v>
      </c>
    </row>
    <row r="185" spans="1:5" ht="114.75">
      <c r="A185" t="s">
        <v>56</v>
      </c>
      <c r="E185" s="35" t="s">
        <v>1204</v>
      </c>
    </row>
    <row r="186" spans="1:16" ht="12.75">
      <c r="A186" s="25" t="s">
        <v>46</v>
      </c>
      <c s="29" t="s">
        <v>428</v>
      </c>
      <c s="29" t="s">
        <v>1205</v>
      </c>
      <c s="25" t="s">
        <v>48</v>
      </c>
      <c s="30" t="s">
        <v>1206</v>
      </c>
      <c s="31" t="s">
        <v>1207</v>
      </c>
      <c s="32">
        <v>40</v>
      </c>
      <c s="33">
        <v>0</v>
      </c>
      <c s="33">
        <f>ROUND(ROUND(H186,2)*ROUND(G186,3),2)</f>
      </c>
      <c s="31" t="s">
        <v>51</v>
      </c>
      <c r="O186">
        <f>(I186*21)/100</f>
      </c>
      <c t="s">
        <v>23</v>
      </c>
    </row>
    <row r="187" spans="1:5" ht="12.75">
      <c r="A187" s="34" t="s">
        <v>52</v>
      </c>
      <c r="E187" s="35" t="s">
        <v>48</v>
      </c>
    </row>
    <row r="188" spans="1:5" ht="12.75">
      <c r="A188" s="36" t="s">
        <v>54</v>
      </c>
      <c r="E188" s="37" t="s">
        <v>1097</v>
      </c>
    </row>
    <row r="189" spans="1:5" ht="127.5">
      <c r="A189" t="s">
        <v>56</v>
      </c>
      <c r="E189" s="35" t="s">
        <v>1208</v>
      </c>
    </row>
    <row r="190" spans="1:16" ht="25.5">
      <c r="A190" s="25" t="s">
        <v>46</v>
      </c>
      <c s="29" t="s">
        <v>434</v>
      </c>
      <c s="29" t="s">
        <v>1209</v>
      </c>
      <c s="25" t="s">
        <v>48</v>
      </c>
      <c s="30" t="s">
        <v>1210</v>
      </c>
      <c s="31" t="s">
        <v>103</v>
      </c>
      <c s="32">
        <v>1</v>
      </c>
      <c s="33">
        <v>0</v>
      </c>
      <c s="33">
        <f>ROUND(ROUND(H190,2)*ROUND(G190,3),2)</f>
      </c>
      <c s="31" t="s">
        <v>51</v>
      </c>
      <c r="O190">
        <f>(I190*21)/100</f>
      </c>
      <c t="s">
        <v>23</v>
      </c>
    </row>
    <row r="191" spans="1:5" ht="12.75">
      <c r="A191" s="34" t="s">
        <v>52</v>
      </c>
      <c r="E191" s="35" t="s">
        <v>48</v>
      </c>
    </row>
    <row r="192" spans="1:5" ht="12.75">
      <c r="A192" s="36" t="s">
        <v>54</v>
      </c>
      <c r="E192" s="37" t="s">
        <v>1097</v>
      </c>
    </row>
    <row r="193" spans="1:5" ht="102">
      <c r="A193" t="s">
        <v>56</v>
      </c>
      <c r="E193" s="35" t="s">
        <v>1211</v>
      </c>
    </row>
    <row r="194" spans="1:16" ht="12.75">
      <c r="A194" s="25" t="s">
        <v>46</v>
      </c>
      <c s="29" t="s">
        <v>440</v>
      </c>
      <c s="29" t="s">
        <v>1212</v>
      </c>
      <c s="25" t="s">
        <v>48</v>
      </c>
      <c s="30" t="s">
        <v>1213</v>
      </c>
      <c s="31" t="s">
        <v>103</v>
      </c>
      <c s="32">
        <v>3</v>
      </c>
      <c s="33">
        <v>0</v>
      </c>
      <c s="33">
        <f>ROUND(ROUND(H194,2)*ROUND(G194,3),2)</f>
      </c>
      <c s="31" t="s">
        <v>51</v>
      </c>
      <c r="O194">
        <f>(I194*21)/100</f>
      </c>
      <c t="s">
        <v>23</v>
      </c>
    </row>
    <row r="195" spans="1:5" ht="12.75">
      <c r="A195" s="34" t="s">
        <v>52</v>
      </c>
      <c r="E195" s="35" t="s">
        <v>48</v>
      </c>
    </row>
    <row r="196" spans="1:5" ht="12.75">
      <c r="A196" s="36" t="s">
        <v>54</v>
      </c>
      <c r="E196" s="37" t="s">
        <v>1097</v>
      </c>
    </row>
    <row r="197" spans="1:5" ht="76.5">
      <c r="A197" t="s">
        <v>56</v>
      </c>
      <c r="E197" s="35" t="s">
        <v>1214</v>
      </c>
    </row>
    <row r="198" spans="1:16" ht="12.75">
      <c r="A198" s="25" t="s">
        <v>46</v>
      </c>
      <c s="29" t="s">
        <v>446</v>
      </c>
      <c s="29" t="s">
        <v>1215</v>
      </c>
      <c s="25" t="s">
        <v>48</v>
      </c>
      <c s="30" t="s">
        <v>1216</v>
      </c>
      <c s="31" t="s">
        <v>103</v>
      </c>
      <c s="32">
        <v>1</v>
      </c>
      <c s="33">
        <v>0</v>
      </c>
      <c s="33">
        <f>ROUND(ROUND(H198,2)*ROUND(G198,3),2)</f>
      </c>
      <c s="31" t="s">
        <v>51</v>
      </c>
      <c r="O198">
        <f>(I198*21)/100</f>
      </c>
      <c t="s">
        <v>23</v>
      </c>
    </row>
    <row r="199" spans="1:5" ht="12.75">
      <c r="A199" s="34" t="s">
        <v>52</v>
      </c>
      <c r="E199" s="35" t="s">
        <v>48</v>
      </c>
    </row>
    <row r="200" spans="1:5" ht="12.75">
      <c r="A200" s="36" t="s">
        <v>54</v>
      </c>
      <c r="E200" s="37" t="s">
        <v>1097</v>
      </c>
    </row>
    <row r="201" spans="1:5" ht="76.5">
      <c r="A201" t="s">
        <v>56</v>
      </c>
      <c r="E201" s="35" t="s">
        <v>1217</v>
      </c>
    </row>
    <row r="202" spans="1:16" ht="12.75">
      <c r="A202" s="25" t="s">
        <v>46</v>
      </c>
      <c s="29" t="s">
        <v>452</v>
      </c>
      <c s="29" t="s">
        <v>1218</v>
      </c>
      <c s="25" t="s">
        <v>48</v>
      </c>
      <c s="30" t="s">
        <v>1219</v>
      </c>
      <c s="31" t="s">
        <v>50</v>
      </c>
      <c s="32">
        <v>64</v>
      </c>
      <c s="33">
        <v>0</v>
      </c>
      <c s="33">
        <f>ROUND(ROUND(H202,2)*ROUND(G202,3),2)</f>
      </c>
      <c s="31" t="s">
        <v>51</v>
      </c>
      <c r="O202">
        <f>(I202*21)/100</f>
      </c>
      <c t="s">
        <v>23</v>
      </c>
    </row>
    <row r="203" spans="1:5" ht="12.75">
      <c r="A203" s="34" t="s">
        <v>52</v>
      </c>
      <c r="E203" s="35" t="s">
        <v>48</v>
      </c>
    </row>
    <row r="204" spans="1:5" ht="12.75">
      <c r="A204" s="36" t="s">
        <v>54</v>
      </c>
      <c r="E204" s="37" t="s">
        <v>1097</v>
      </c>
    </row>
    <row r="205" spans="1:5" ht="89.25">
      <c r="A205" t="s">
        <v>56</v>
      </c>
      <c r="E205" s="35" t="s">
        <v>1220</v>
      </c>
    </row>
    <row r="206" spans="1:16" ht="12.75">
      <c r="A206" s="25" t="s">
        <v>46</v>
      </c>
      <c s="29" t="s">
        <v>455</v>
      </c>
      <c s="29" t="s">
        <v>1221</v>
      </c>
      <c s="25" t="s">
        <v>48</v>
      </c>
      <c s="30" t="s">
        <v>1222</v>
      </c>
      <c s="31" t="s">
        <v>50</v>
      </c>
      <c s="32">
        <v>24</v>
      </c>
      <c s="33">
        <v>0</v>
      </c>
      <c s="33">
        <f>ROUND(ROUND(H206,2)*ROUND(G206,3),2)</f>
      </c>
      <c s="31" t="s">
        <v>51</v>
      </c>
      <c r="O206">
        <f>(I206*21)/100</f>
      </c>
      <c t="s">
        <v>23</v>
      </c>
    </row>
    <row r="207" spans="1:5" ht="12.75">
      <c r="A207" s="34" t="s">
        <v>52</v>
      </c>
      <c r="E207" s="35" t="s">
        <v>48</v>
      </c>
    </row>
    <row r="208" spans="1:5" ht="12.75">
      <c r="A208" s="36" t="s">
        <v>54</v>
      </c>
      <c r="E208" s="37" t="s">
        <v>1097</v>
      </c>
    </row>
    <row r="209" spans="1:5" ht="89.25">
      <c r="A209" t="s">
        <v>56</v>
      </c>
      <c r="E209" s="35" t="s">
        <v>1223</v>
      </c>
    </row>
    <row r="210" spans="1:16" ht="12.75">
      <c r="A210" s="25" t="s">
        <v>46</v>
      </c>
      <c s="29" t="s">
        <v>461</v>
      </c>
      <c s="29" t="s">
        <v>1224</v>
      </c>
      <c s="25" t="s">
        <v>48</v>
      </c>
      <c s="30" t="s">
        <v>1225</v>
      </c>
      <c s="31" t="s">
        <v>103</v>
      </c>
      <c s="32">
        <v>10</v>
      </c>
      <c s="33">
        <v>0</v>
      </c>
      <c s="33">
        <f>ROUND(ROUND(H210,2)*ROUND(G210,3),2)</f>
      </c>
      <c s="31" t="s">
        <v>51</v>
      </c>
      <c r="O210">
        <f>(I210*21)/100</f>
      </c>
      <c t="s">
        <v>23</v>
      </c>
    </row>
    <row r="211" spans="1:5" ht="12.75">
      <c r="A211" s="34" t="s">
        <v>52</v>
      </c>
      <c r="E211" s="35" t="s">
        <v>48</v>
      </c>
    </row>
    <row r="212" spans="1:5" ht="12.75">
      <c r="A212" s="36" t="s">
        <v>54</v>
      </c>
      <c r="E212" s="37" t="s">
        <v>1097</v>
      </c>
    </row>
    <row r="213" spans="1:5" ht="102">
      <c r="A213" t="s">
        <v>56</v>
      </c>
      <c r="E213" s="35" t="s">
        <v>1226</v>
      </c>
    </row>
    <row r="214" spans="1:16" ht="25.5">
      <c r="A214" s="25" t="s">
        <v>46</v>
      </c>
      <c s="29" t="s">
        <v>467</v>
      </c>
      <c s="29" t="s">
        <v>1227</v>
      </c>
      <c s="25" t="s">
        <v>48</v>
      </c>
      <c s="30" t="s">
        <v>1228</v>
      </c>
      <c s="31" t="s">
        <v>103</v>
      </c>
      <c s="32">
        <v>2</v>
      </c>
      <c s="33">
        <v>0</v>
      </c>
      <c s="33">
        <f>ROUND(ROUND(H214,2)*ROUND(G214,3),2)</f>
      </c>
      <c s="31"/>
      <c r="O214">
        <f>(I214*21)/100</f>
      </c>
      <c t="s">
        <v>23</v>
      </c>
    </row>
    <row r="215" spans="1:5" ht="12.75">
      <c r="A215" s="34" t="s">
        <v>52</v>
      </c>
      <c r="E215" s="35" t="s">
        <v>48</v>
      </c>
    </row>
    <row r="216" spans="1:5" ht="12.75">
      <c r="A216" s="36" t="s">
        <v>54</v>
      </c>
      <c r="E216" s="37" t="s">
        <v>1097</v>
      </c>
    </row>
    <row r="217" spans="1:5" ht="114.75">
      <c r="A217" t="s">
        <v>56</v>
      </c>
      <c r="E217" s="35" t="s">
        <v>1197</v>
      </c>
    </row>
    <row r="218" spans="1:18" ht="12.75" customHeight="1">
      <c r="A218" s="6" t="s">
        <v>45</v>
      </c>
      <c s="6"/>
      <c s="40" t="s">
        <v>77</v>
      </c>
      <c s="6"/>
      <c s="27" t="s">
        <v>837</v>
      </c>
      <c s="6"/>
      <c s="6"/>
      <c s="6"/>
      <c s="41">
        <f>0+Q218</f>
      </c>
      <c s="6"/>
      <c r="O218">
        <f>0+R218</f>
      </c>
      <c r="Q218">
        <f>0+I219</f>
      </c>
      <c>
        <f>0+O219</f>
      </c>
    </row>
    <row r="219" spans="1:16" ht="12.75">
      <c r="A219" s="25" t="s">
        <v>46</v>
      </c>
      <c s="29" t="s">
        <v>473</v>
      </c>
      <c s="29" t="s">
        <v>1229</v>
      </c>
      <c s="25" t="s">
        <v>48</v>
      </c>
      <c s="30" t="s">
        <v>1230</v>
      </c>
      <c s="31" t="s">
        <v>261</v>
      </c>
      <c s="32">
        <v>3</v>
      </c>
      <c s="33">
        <v>0</v>
      </c>
      <c s="33">
        <f>ROUND(ROUND(H219,2)*ROUND(G219,3),2)</f>
      </c>
      <c s="31" t="s">
        <v>51</v>
      </c>
      <c r="O219">
        <f>(I219*21)/100</f>
      </c>
      <c t="s">
        <v>23</v>
      </c>
    </row>
    <row r="220" spans="1:5" ht="12.75">
      <c r="A220" s="34" t="s">
        <v>52</v>
      </c>
      <c r="E220" s="35" t="s">
        <v>48</v>
      </c>
    </row>
    <row r="221" spans="1:5" ht="12.75">
      <c r="A221" s="36" t="s">
        <v>54</v>
      </c>
      <c r="E221" s="37" t="s">
        <v>1097</v>
      </c>
    </row>
    <row r="222" spans="1:5" ht="242.25">
      <c r="A222" t="s">
        <v>56</v>
      </c>
      <c r="E222" s="35" t="s">
        <v>1231</v>
      </c>
    </row>
    <row r="223" spans="1:18" ht="12.75" customHeight="1">
      <c r="A223" s="6" t="s">
        <v>45</v>
      </c>
      <c s="6"/>
      <c s="40" t="s">
        <v>708</v>
      </c>
      <c s="6"/>
      <c s="27" t="s">
        <v>1232</v>
      </c>
      <c s="6"/>
      <c s="6"/>
      <c s="6"/>
      <c s="41">
        <f>0+Q223</f>
      </c>
      <c s="6"/>
      <c r="O223">
        <f>0+R223</f>
      </c>
      <c r="Q223">
        <f>0+I224</f>
      </c>
      <c>
        <f>0+O224</f>
      </c>
    </row>
    <row r="224" spans="1:16" ht="12.75">
      <c r="A224" s="25" t="s">
        <v>46</v>
      </c>
      <c s="29" t="s">
        <v>478</v>
      </c>
      <c s="29" t="s">
        <v>1233</v>
      </c>
      <c s="25" t="s">
        <v>48</v>
      </c>
      <c s="30" t="s">
        <v>1234</v>
      </c>
      <c s="31" t="s">
        <v>155</v>
      </c>
      <c s="32">
        <v>7.6</v>
      </c>
      <c s="33">
        <v>0</v>
      </c>
      <c s="33">
        <f>ROUND(ROUND(H224,2)*ROUND(G224,3),2)</f>
      </c>
      <c s="31" t="s">
        <v>51</v>
      </c>
      <c r="O224">
        <f>(I224*21)/100</f>
      </c>
      <c t="s">
        <v>23</v>
      </c>
    </row>
    <row r="225" spans="1:5" ht="12.75">
      <c r="A225" s="34" t="s">
        <v>52</v>
      </c>
      <c r="E225" s="35" t="s">
        <v>48</v>
      </c>
    </row>
    <row r="226" spans="1:5" ht="12.75">
      <c r="A226" s="36" t="s">
        <v>54</v>
      </c>
      <c r="E226" s="37" t="s">
        <v>1097</v>
      </c>
    </row>
    <row r="227" spans="1:5" ht="102">
      <c r="A227" t="s">
        <v>56</v>
      </c>
      <c r="E227" s="35" t="s">
        <v>1235</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